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mohamed\Downloads\"/>
    </mc:Choice>
  </mc:AlternateContent>
  <xr:revisionPtr revIDLastSave="0" documentId="13_ncr:1_{D4842320-4626-4B52-931F-1F5233B847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bgrade" sheetId="1" r:id="rId1"/>
    <sheet name="Structural Number Approach" sheetId="6" r:id="rId2"/>
    <sheet name="Overlay Design Example" sheetId="7" r:id="rId3"/>
    <sheet name="LVSR Layer Susbstitution" sheetId="10" r:id="rId4"/>
    <sheet name="Structural Number Approach LVR" sheetId="11" r:id="rId5"/>
  </sheets>
  <definedNames>
    <definedName name="_xlnm.Print_Area" localSheetId="0">Subgrade!$A$1:$H$45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1" i="7" l="1"/>
  <c r="F11" i="11"/>
  <c r="F10" i="11"/>
  <c r="F9" i="11"/>
  <c r="F8" i="11"/>
  <c r="F7" i="11"/>
  <c r="F13" i="11" l="1"/>
  <c r="C13" i="10" l="1"/>
  <c r="K21" i="1" l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J35" i="1"/>
  <c r="T51" i="7"/>
  <c r="S51" i="7"/>
  <c r="D68" i="7"/>
  <c r="O66" i="7"/>
  <c r="O51" i="7"/>
  <c r="L66" i="7"/>
  <c r="L51" i="7"/>
  <c r="I67" i="7"/>
  <c r="J8" i="7" s="1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3" i="7"/>
  <c r="F67" i="7"/>
  <c r="D67" i="7"/>
  <c r="J60" i="7" l="1"/>
  <c r="J52" i="7"/>
  <c r="J44" i="7"/>
  <c r="J36" i="7"/>
  <c r="J28" i="7"/>
  <c r="J20" i="7"/>
  <c r="J12" i="7"/>
  <c r="J65" i="7"/>
  <c r="J57" i="7"/>
  <c r="J49" i="7"/>
  <c r="J41" i="7"/>
  <c r="J33" i="7"/>
  <c r="J25" i="7"/>
  <c r="J17" i="7"/>
  <c r="J9" i="7"/>
  <c r="J63" i="7"/>
  <c r="J55" i="7"/>
  <c r="J47" i="7"/>
  <c r="J39" i="7"/>
  <c r="J31" i="7"/>
  <c r="J23" i="7"/>
  <c r="J15" i="7"/>
  <c r="J7" i="7"/>
  <c r="J62" i="7"/>
  <c r="J54" i="7"/>
  <c r="J46" i="7"/>
  <c r="J38" i="7"/>
  <c r="J30" i="7"/>
  <c r="J22" i="7"/>
  <c r="J14" i="7"/>
  <c r="J6" i="7"/>
  <c r="J61" i="7"/>
  <c r="J53" i="7"/>
  <c r="J45" i="7"/>
  <c r="J37" i="7"/>
  <c r="J29" i="7"/>
  <c r="J21" i="7"/>
  <c r="J13" i="7"/>
  <c r="J5" i="7"/>
  <c r="J4" i="7"/>
  <c r="J3" i="7"/>
  <c r="J59" i="7"/>
  <c r="J51" i="7"/>
  <c r="J43" i="7"/>
  <c r="J35" i="7"/>
  <c r="J27" i="7"/>
  <c r="J19" i="7"/>
  <c r="J11" i="7"/>
  <c r="J66" i="7"/>
  <c r="J58" i="7"/>
  <c r="J50" i="7"/>
  <c r="J42" i="7"/>
  <c r="J34" i="7"/>
  <c r="J26" i="7"/>
  <c r="J18" i="7"/>
  <c r="J10" i="7"/>
  <c r="J64" i="7"/>
  <c r="J56" i="7"/>
  <c r="J48" i="7"/>
  <c r="J40" i="7"/>
  <c r="J32" i="7"/>
  <c r="J24" i="7"/>
  <c r="J16" i="7"/>
  <c r="K3" i="7"/>
  <c r="G9" i="7"/>
  <c r="H9" i="7" s="1"/>
  <c r="G22" i="7"/>
  <c r="H22" i="7" s="1"/>
  <c r="G51" i="7"/>
  <c r="H51" i="7" s="1"/>
  <c r="G4" i="7"/>
  <c r="H4" i="7" s="1"/>
  <c r="G5" i="7"/>
  <c r="H5" i="7" s="1"/>
  <c r="G6" i="7"/>
  <c r="H6" i="7" s="1"/>
  <c r="G7" i="7"/>
  <c r="H7" i="7" s="1"/>
  <c r="G8" i="7"/>
  <c r="H8" i="7" s="1"/>
  <c r="G10" i="7"/>
  <c r="H10" i="7" s="1"/>
  <c r="G11" i="7"/>
  <c r="H11" i="7" s="1"/>
  <c r="G12" i="7"/>
  <c r="H12" i="7" s="1"/>
  <c r="G13" i="7"/>
  <c r="H13" i="7" s="1"/>
  <c r="G14" i="7"/>
  <c r="H14" i="7" s="1"/>
  <c r="G15" i="7"/>
  <c r="H15" i="7" s="1"/>
  <c r="G16" i="7"/>
  <c r="H16" i="7" s="1"/>
  <c r="G17" i="7"/>
  <c r="H17" i="7" s="1"/>
  <c r="G18" i="7"/>
  <c r="H18" i="7" s="1"/>
  <c r="G19" i="7"/>
  <c r="H19" i="7" s="1"/>
  <c r="G20" i="7"/>
  <c r="H20" i="7" s="1"/>
  <c r="G21" i="7"/>
  <c r="H21" i="7" s="1"/>
  <c r="G23" i="7"/>
  <c r="H23" i="7" s="1"/>
  <c r="G24" i="7"/>
  <c r="H24" i="7" s="1"/>
  <c r="G25" i="7"/>
  <c r="H25" i="7" s="1"/>
  <c r="G26" i="7"/>
  <c r="H26" i="7" s="1"/>
  <c r="G27" i="7"/>
  <c r="H27" i="7" s="1"/>
  <c r="G28" i="7"/>
  <c r="H28" i="7" s="1"/>
  <c r="G29" i="7"/>
  <c r="H29" i="7" s="1"/>
  <c r="G30" i="7"/>
  <c r="H30" i="7" s="1"/>
  <c r="G31" i="7"/>
  <c r="H31" i="7" s="1"/>
  <c r="G32" i="7"/>
  <c r="H32" i="7" s="1"/>
  <c r="G33" i="7"/>
  <c r="H33" i="7" s="1"/>
  <c r="G34" i="7"/>
  <c r="H34" i="7" s="1"/>
  <c r="G35" i="7"/>
  <c r="H35" i="7" s="1"/>
  <c r="G36" i="7"/>
  <c r="H36" i="7" s="1"/>
  <c r="G37" i="7"/>
  <c r="H37" i="7" s="1"/>
  <c r="G38" i="7"/>
  <c r="H38" i="7" s="1"/>
  <c r="G39" i="7"/>
  <c r="H39" i="7" s="1"/>
  <c r="G40" i="7"/>
  <c r="H40" i="7" s="1"/>
  <c r="G41" i="7"/>
  <c r="H41" i="7" s="1"/>
  <c r="G42" i="7"/>
  <c r="H42" i="7" s="1"/>
  <c r="G43" i="7"/>
  <c r="H43" i="7" s="1"/>
  <c r="G44" i="7"/>
  <c r="H44" i="7" s="1"/>
  <c r="G45" i="7"/>
  <c r="H45" i="7" s="1"/>
  <c r="G46" i="7"/>
  <c r="H46" i="7" s="1"/>
  <c r="G47" i="7"/>
  <c r="H47" i="7" s="1"/>
  <c r="G48" i="7"/>
  <c r="H48" i="7" s="1"/>
  <c r="G49" i="7"/>
  <c r="H49" i="7" s="1"/>
  <c r="G50" i="7"/>
  <c r="H50" i="7" s="1"/>
  <c r="G52" i="7"/>
  <c r="H52" i="7" s="1"/>
  <c r="G53" i="7"/>
  <c r="H53" i="7" s="1"/>
  <c r="G54" i="7"/>
  <c r="H54" i="7" s="1"/>
  <c r="G55" i="7"/>
  <c r="H55" i="7" s="1"/>
  <c r="G56" i="7"/>
  <c r="H56" i="7" s="1"/>
  <c r="G57" i="7"/>
  <c r="H57" i="7" s="1"/>
  <c r="G58" i="7"/>
  <c r="H58" i="7" s="1"/>
  <c r="G59" i="7"/>
  <c r="H59" i="7" s="1"/>
  <c r="G60" i="7"/>
  <c r="H60" i="7" s="1"/>
  <c r="G61" i="7"/>
  <c r="H61" i="7" s="1"/>
  <c r="G62" i="7"/>
  <c r="H62" i="7" s="1"/>
  <c r="G63" i="7"/>
  <c r="H63" i="7" s="1"/>
  <c r="G64" i="7"/>
  <c r="H64" i="7" s="1"/>
  <c r="G65" i="7"/>
  <c r="H65" i="7" s="1"/>
  <c r="G66" i="7"/>
  <c r="H66" i="7" s="1"/>
  <c r="K4" i="7" l="1"/>
  <c r="K5" i="7" s="1"/>
  <c r="K6" i="7" s="1"/>
  <c r="K7" i="7" s="1"/>
  <c r="K8" i="7" s="1"/>
  <c r="K9" i="7" s="1"/>
  <c r="K10" i="7" s="1"/>
  <c r="K11" i="7" s="1"/>
  <c r="K12" i="7" s="1"/>
  <c r="K13" i="7" s="1"/>
  <c r="K14" i="7" s="1"/>
  <c r="K15" i="7" s="1"/>
  <c r="K16" i="7" s="1"/>
  <c r="K17" i="7" s="1"/>
  <c r="K18" i="7" s="1"/>
  <c r="K19" i="7" s="1"/>
  <c r="K20" i="7" s="1"/>
  <c r="K21" i="7" s="1"/>
  <c r="K22" i="7" s="1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 s="1"/>
  <c r="K35" i="7" s="1"/>
  <c r="K36" i="7" s="1"/>
  <c r="K37" i="7" s="1"/>
  <c r="K38" i="7" s="1"/>
  <c r="K39" i="7" s="1"/>
  <c r="K40" i="7" s="1"/>
  <c r="K41" i="7" s="1"/>
  <c r="K42" i="7" s="1"/>
  <c r="K43" i="7" s="1"/>
  <c r="K44" i="7" s="1"/>
  <c r="K45" i="7" s="1"/>
  <c r="K46" i="7" s="1"/>
  <c r="K47" i="7" s="1"/>
  <c r="K48" i="7" s="1"/>
  <c r="K49" i="7" s="1"/>
  <c r="K50" i="7" s="1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G3" i="7"/>
  <c r="H3" i="7" s="1"/>
  <c r="F10" i="6"/>
  <c r="F11" i="6"/>
  <c r="F8" i="6"/>
  <c r="F9" i="6"/>
  <c r="F7" i="6"/>
  <c r="M23" i="1"/>
  <c r="M3" i="1"/>
  <c r="M16" i="1"/>
  <c r="F13" i="6" l="1"/>
  <c r="K4" i="1" l="1"/>
  <c r="K13" i="1" l="1"/>
  <c r="K9" i="1"/>
  <c r="K5" i="1"/>
  <c r="K3" i="1"/>
  <c r="L3" i="1" s="1"/>
  <c r="L4" i="1" s="1"/>
  <c r="K17" i="1"/>
  <c r="K15" i="1"/>
  <c r="K7" i="1"/>
  <c r="K19" i="1"/>
  <c r="K11" i="1"/>
  <c r="K18" i="1"/>
  <c r="K14" i="1"/>
  <c r="K10" i="1"/>
  <c r="K6" i="1"/>
  <c r="K20" i="1"/>
  <c r="K16" i="1"/>
  <c r="K12" i="1"/>
  <c r="K8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Otto</author>
  </authors>
  <commentList>
    <comment ref="B2" authorId="0" shapeId="0" xr:uid="{8FE4239F-96EF-4F18-9196-C8718B15CC28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Laboratory data of samples taken from test pits</t>
        </r>
      </text>
    </comment>
    <comment ref="C2" authorId="0" shapeId="0" xr:uid="{63501A44-0A39-4BCC-83D3-7DB5E7B868B3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Central deflection from FWD or other device</t>
        </r>
      </text>
    </comment>
    <comment ref="D2" authorId="0" shapeId="0" xr:uid="{E4F0A565-F506-4E26-A874-C10AD7A37175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Structural number computed after layer thicknesses determined from test pits and materials classified through laboratory testing.</t>
        </r>
      </text>
    </comment>
    <comment ref="E2" authorId="0" shapeId="0" xr:uid="{105FED79-A2DC-4A6B-8E46-494C848C6F1E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SN effective (lowest SN corresponding to a given deflection).</t>
        </r>
      </text>
    </comment>
    <comment ref="F2" authorId="0" shapeId="0" xr:uid="{598CEC79-E909-4CE3-8C55-1F076582A90B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SN Required from table 11-5. This is selected using the known design traffic (48 MESA in this case) and the subgrade class from lab testing of the test  pit samples.</t>
        </r>
      </text>
    </comment>
    <comment ref="G2" authorId="0" shapeId="0" xr:uid="{7342449E-C00E-4B5C-9134-9619AF1F708F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Structural deficiency.</t>
        </r>
      </text>
    </comment>
    <comment ref="H2" authorId="0" shapeId="0" xr:uid="{914AA9BA-35CD-47E5-A62E-C835321C2799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Computed overlay thickness at each test point to address structural deficiency.</t>
        </r>
      </text>
    </comment>
    <comment ref="I2" authorId="0" shapeId="0" xr:uid="{E5501A56-C791-4FC1-A94B-FB3F02465B99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Thickness excluding negative values.</t>
        </r>
      </text>
    </comment>
    <comment ref="J2" authorId="0" shapeId="0" xr:uid="{965DC9C9-5911-4556-B9D5-51AC1CB9BDC4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The arithmetic mean of all thicknesses minus the thickness at each point. Used for computing cumulative sums. </t>
        </r>
      </text>
    </comment>
    <comment ref="K2" authorId="0" shapeId="0" xr:uid="{255B6D2E-8C4D-4DF7-946E-EB25E7C31601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Cumulative sums for determining uniform sections.</t>
        </r>
      </text>
    </comment>
    <comment ref="Y2" authorId="0" shapeId="0" xr:uid="{0DB4D510-929D-4126-84B8-5B845820A0B6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These values are read manually from the scatter plot and used to determine the equation of the design line.</t>
        </r>
      </text>
    </comment>
    <comment ref="L51" authorId="0" shapeId="0" xr:uid="{CF6FD32D-B7D1-488A-9528-816F033F0DB9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Reliability/ percentile of the positive thicknesses. 95th percentile in this case since the design is 48 MESA (Trunk road of high importance).</t>
        </r>
      </text>
    </comment>
    <comment ref="M51" authorId="0" shapeId="0" xr:uid="{9BAD9E0E-031C-4B63-8EF3-D8BD4ABEDE9D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Thickness rounded to facilitate ease of construction.</t>
        </r>
      </text>
    </comment>
    <comment ref="P51" authorId="0" shapeId="0" xr:uid="{1478889B-A9B7-43C4-A4B2-7BCDBD5618D5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Coefficient of variation to check the accuracy of sectioning. Preferred to be less than 30%.</t>
        </r>
      </text>
    </comment>
    <comment ref="T51" authorId="0" shapeId="0" xr:uid="{5604F963-0648-420A-9872-FA3F96DBA6E7}">
      <text>
        <r>
          <rPr>
            <b/>
            <sz val="9"/>
            <color indexed="81"/>
            <rFont val="Tahoma"/>
            <family val="2"/>
          </rPr>
          <t>Andrew Otto:</t>
        </r>
        <r>
          <rPr>
            <sz val="9"/>
            <color indexed="81"/>
            <rFont val="Tahoma"/>
            <family val="2"/>
          </rPr>
          <t xml:space="preserve">
Thickness if 5th %ile of SN had been used. Not the best.</t>
        </r>
      </text>
    </comment>
  </commentList>
</comments>
</file>

<file path=xl/sharedStrings.xml><?xml version="1.0" encoding="utf-8"?>
<sst xmlns="http://schemas.openxmlformats.org/spreadsheetml/2006/main" count="119" uniqueCount="83">
  <si>
    <t>Subgrade Class</t>
  </si>
  <si>
    <t>S1</t>
  </si>
  <si>
    <t>S2</t>
  </si>
  <si>
    <t>S3</t>
  </si>
  <si>
    <t>S4</t>
  </si>
  <si>
    <t>S5</t>
  </si>
  <si>
    <t>S6</t>
  </si>
  <si>
    <t>CBR Range</t>
  </si>
  <si>
    <t>15-30</t>
  </si>
  <si>
    <t>&gt;30</t>
  </si>
  <si>
    <t>Mean</t>
  </si>
  <si>
    <t>CBRs</t>
  </si>
  <si>
    <t>Chainage</t>
  </si>
  <si>
    <t>CUSUM</t>
  </si>
  <si>
    <t>Subgrade Classification and Foundation Design Exercise</t>
  </si>
  <si>
    <t>1) Given the following chainages and subgrade CBRs, divide the road into uniform sections and 
determine the subgrade class of each section</t>
  </si>
  <si>
    <t>-</t>
  </si>
  <si>
    <t>SN</t>
  </si>
  <si>
    <t>4) Propose suitable pavement options for the project if the design traffic has been established to be 51 MESA</t>
  </si>
  <si>
    <t>3-4</t>
  </si>
  <si>
    <t>5-7</t>
  </si>
  <si>
    <t>8-14</t>
  </si>
  <si>
    <t>Design Subgrade Class</t>
  </si>
  <si>
    <t>Relability</t>
  </si>
  <si>
    <t>CBR (%)</t>
  </si>
  <si>
    <t>Chainage (km)</t>
  </si>
  <si>
    <t>Design Subgrade CBR (%)</t>
  </si>
  <si>
    <t>Structural Number Approach</t>
  </si>
  <si>
    <t>MPa</t>
  </si>
  <si>
    <r>
      <t>Asphalt (Wearing Course quality), of MR</t>
    </r>
    <r>
      <rPr>
        <vertAlign val="subscript"/>
        <sz val="11"/>
        <color theme="1"/>
        <rFont val="Calibri"/>
        <family val="2"/>
      </rPr>
      <t>35</t>
    </r>
    <r>
      <rPr>
        <sz val="11"/>
        <color theme="1"/>
        <rFont val="Calibri"/>
        <family val="2"/>
      </rPr>
      <t xml:space="preserve"> =</t>
    </r>
  </si>
  <si>
    <t>Available Materials:</t>
  </si>
  <si>
    <t>Structural Required =</t>
  </si>
  <si>
    <r>
      <t>Asphalt (Binder Course quality) of MR</t>
    </r>
    <r>
      <rPr>
        <vertAlign val="subscript"/>
        <sz val="11"/>
        <color theme="1"/>
        <rFont val="Calibri"/>
        <family val="2"/>
      </rPr>
      <t>35</t>
    </r>
    <r>
      <rPr>
        <sz val="11"/>
        <color theme="1"/>
        <rFont val="Calibri"/>
        <family val="2"/>
      </rPr>
      <t xml:space="preserve"> =</t>
    </r>
  </si>
  <si>
    <t>Cement treated Sand, CB2 quality, UCS =</t>
  </si>
  <si>
    <t>Unit</t>
  </si>
  <si>
    <t>No crushed rock (GB1)</t>
  </si>
  <si>
    <t xml:space="preserve">No CB1 quality HBM </t>
  </si>
  <si>
    <t>Layer coefficient</t>
  </si>
  <si>
    <r>
      <t>Trial layer thickness, h</t>
    </r>
    <r>
      <rPr>
        <b/>
        <vertAlign val="subscript"/>
        <sz val="11"/>
        <color theme="1"/>
        <rFont val="Calibri"/>
        <family val="2"/>
      </rPr>
      <t>i</t>
    </r>
    <r>
      <rPr>
        <b/>
        <sz val="11"/>
        <color theme="1"/>
        <rFont val="Calibri"/>
        <family val="2"/>
      </rPr>
      <t xml:space="preserve"> (mm)</t>
    </r>
  </si>
  <si>
    <r>
      <t>a</t>
    </r>
    <r>
      <rPr>
        <b/>
        <vertAlign val="subscript"/>
        <sz val="11"/>
        <color theme="1"/>
        <rFont val="Calibri"/>
        <family val="2"/>
      </rPr>
      <t>i</t>
    </r>
    <r>
      <rPr>
        <b/>
        <sz val="11"/>
        <color theme="1"/>
        <rFont val="Calibri"/>
        <family val="2"/>
      </rPr>
      <t xml:space="preserve"> (material coefficient)</t>
    </r>
  </si>
  <si>
    <t>&lt; 3</t>
  </si>
  <si>
    <t>Structural Number</t>
  </si>
  <si>
    <t>Deflection</t>
  </si>
  <si>
    <t>Subgrade CBR</t>
  </si>
  <si>
    <t>Asphalt thickness (mm)</t>
  </si>
  <si>
    <t>Mean-x</t>
  </si>
  <si>
    <t>Mean-Value</t>
  </si>
  <si>
    <t>mm Asphalt</t>
  </si>
  <si>
    <t>CoV</t>
  </si>
  <si>
    <t>Asphalt thickness (mm) exc negatives</t>
  </si>
  <si>
    <t>Fit for SNeff</t>
  </si>
  <si>
    <r>
      <t>SN</t>
    </r>
    <r>
      <rPr>
        <vertAlign val="subscript"/>
        <sz val="11"/>
        <color theme="1"/>
        <rFont val="Calibri"/>
        <family val="2"/>
      </rPr>
      <t>R</t>
    </r>
    <r>
      <rPr>
        <sz val="11"/>
        <color theme="1"/>
        <rFont val="Calibri"/>
        <family val="2"/>
      </rPr>
      <t>-SNeff</t>
    </r>
  </si>
  <si>
    <t>mm</t>
  </si>
  <si>
    <t>Mean values</t>
  </si>
  <si>
    <t>2) What capping options would you adopt to bring all sections to F2 class (GC Available)</t>
  </si>
  <si>
    <t>3) What capping options would you adopt to bring all sections to F4 class (GS2 Available)</t>
  </si>
  <si>
    <t>Sub-base</t>
  </si>
  <si>
    <t>Layer</t>
  </si>
  <si>
    <t>Material</t>
  </si>
  <si>
    <t>Roadbase</t>
  </si>
  <si>
    <t>hc</t>
  </si>
  <si>
    <t>S3 and S4 and T4 (0.5-1.0 MESA), Axles greater than 8 tonnes</t>
  </si>
  <si>
    <t>DBST</t>
  </si>
  <si>
    <t>G60</t>
  </si>
  <si>
    <t>GS2 (G30)</t>
  </si>
  <si>
    <t>GC (G15)</t>
  </si>
  <si>
    <t>Surfacing</t>
  </si>
  <si>
    <t>Capping</t>
  </si>
  <si>
    <t>If sub-base is to be replaced with G60 quality material</t>
  </si>
  <si>
    <t>Note that compaction should be at the same effort as for the roadbase for design strength to be achieved</t>
  </si>
  <si>
    <t>Material Coefficient</t>
  </si>
  <si>
    <t>Thickness (mm)</t>
  </si>
  <si>
    <t>Converted pavement</t>
  </si>
  <si>
    <t>S4 Subgrade (CBR 8-14)</t>
  </si>
  <si>
    <t xml:space="preserve">DBST </t>
  </si>
  <si>
    <t>CBR</t>
  </si>
  <si>
    <t>Granular Material, G45 (sub-base)</t>
  </si>
  <si>
    <t>Granular Material, G80 (Roadbase)</t>
  </si>
  <si>
    <t>Granular Material, G15 (Capping)</t>
  </si>
  <si>
    <t>0.7-1.5 MESA</t>
  </si>
  <si>
    <r>
      <t>Deflection (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</rPr>
      <t>m</t>
    </r>
    <r>
      <rPr>
        <sz val="11"/>
        <color theme="1"/>
        <rFont val="Calibri"/>
        <family val="2"/>
      </rPr>
      <t>)</t>
    </r>
  </si>
  <si>
    <t>SNeff</t>
  </si>
  <si>
    <r>
      <t>SN</t>
    </r>
    <r>
      <rPr>
        <vertAlign val="subscript"/>
        <sz val="11"/>
        <color theme="1"/>
        <rFont val="Calibri"/>
        <family val="2"/>
      </rPr>
      <t>R</t>
    </r>
    <r>
      <rPr>
        <sz val="11"/>
        <color theme="1"/>
        <rFont val="Calibri"/>
        <family val="2"/>
      </rPr>
      <t xml:space="preserve"> for
48 MESA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</si>
</sst>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00"/>
  </numFmts>
  <fonts count="17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bscript"/>
      <sz val="11"/>
      <color theme="1"/>
      <name val="Calibri"/>
      <family val="2"/>
    </font>
    <font>
      <b/>
      <sz val="14"/>
      <color rgb="FFFF0000"/>
      <name val="Calibri"/>
      <family val="2"/>
    </font>
    <font>
      <b/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b/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Calibri"/>
      <family val="2"/>
    </font>
    <font>
      <sz val="14"/>
      <color theme="1"/>
      <name val="Calibri"/>
      <family val="2"/>
    </font>
    <font>
      <sz val="11"/>
      <color theme="1"/>
      <name val="Aptos Narrow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164" fontId="0" fillId="0" borderId="0" xfId="0" applyNumberFormat="1"/>
    <xf numFmtId="0" fontId="0" fillId="0" borderId="1" xfId="0" applyBorder="1" applyAlignment="1">
      <alignment horizontal="center"/>
    </xf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2" xfId="0" applyBorder="1"/>
    <xf numFmtId="0" fontId="0" fillId="0" borderId="0" xfId="0" applyAlignment="1">
      <alignment horizontal="right"/>
    </xf>
    <xf numFmtId="165" fontId="0" fillId="0" borderId="1" xfId="0" applyNumberFormat="1" applyBorder="1"/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8" xfId="0" applyBorder="1"/>
    <xf numFmtId="49" fontId="0" fillId="0" borderId="8" xfId="0" applyNumberFormat="1" applyBorder="1"/>
    <xf numFmtId="0" fontId="0" fillId="5" borderId="11" xfId="0" applyFill="1" applyBorder="1"/>
    <xf numFmtId="165" fontId="0" fillId="0" borderId="0" xfId="0" applyNumberFormat="1"/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8" xfId="0" applyNumberFormat="1" applyBorder="1"/>
    <xf numFmtId="164" fontId="2" fillId="0" borderId="1" xfId="0" applyNumberFormat="1" applyFont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2" fontId="0" fillId="0" borderId="1" xfId="0" applyNumberFormat="1" applyBorder="1"/>
    <xf numFmtId="2" fontId="7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1" fontId="0" fillId="6" borderId="0" xfId="0" applyNumberFormat="1" applyFill="1"/>
    <xf numFmtId="9" fontId="8" fillId="0" borderId="0" xfId="1" applyFont="1"/>
    <xf numFmtId="0" fontId="10" fillId="6" borderId="0" xfId="0" applyFont="1" applyFill="1"/>
    <xf numFmtId="1" fontId="0" fillId="0" borderId="1" xfId="0" applyNumberFormat="1" applyBorder="1"/>
    <xf numFmtId="2" fontId="0" fillId="6" borderId="1" xfId="0" applyNumberFormat="1" applyFill="1" applyBorder="1"/>
    <xf numFmtId="164" fontId="0" fillId="6" borderId="1" xfId="0" applyNumberFormat="1" applyFill="1" applyBorder="1"/>
    <xf numFmtId="1" fontId="0" fillId="6" borderId="1" xfId="0" applyNumberFormat="1" applyFill="1" applyBorder="1"/>
    <xf numFmtId="0" fontId="8" fillId="6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0" fillId="2" borderId="1" xfId="0" applyNumberFormat="1" applyFill="1" applyBorder="1"/>
    <xf numFmtId="0" fontId="0" fillId="6" borderId="1" xfId="0" applyFill="1" applyBorder="1" applyAlignment="1">
      <alignment horizontal="center" vertical="center"/>
    </xf>
    <xf numFmtId="1" fontId="8" fillId="2" borderId="1" xfId="0" applyNumberFormat="1" applyFont="1" applyFill="1" applyBorder="1"/>
    <xf numFmtId="0" fontId="0" fillId="0" borderId="14" xfId="0" applyBorder="1"/>
    <xf numFmtId="164" fontId="0" fillId="0" borderId="15" xfId="0" applyNumberFormat="1" applyBorder="1"/>
    <xf numFmtId="1" fontId="13" fillId="0" borderId="16" xfId="0" applyNumberFormat="1" applyFont="1" applyBorder="1"/>
    <xf numFmtId="1" fontId="14" fillId="0" borderId="0" xfId="0" applyNumberFormat="1" applyFont="1" applyAlignment="1">
      <alignment vertical="center"/>
    </xf>
    <xf numFmtId="0" fontId="8" fillId="0" borderId="0" xfId="0" applyFont="1"/>
    <xf numFmtId="1" fontId="8" fillId="0" borderId="0" xfId="0" applyNumberFormat="1" applyFont="1"/>
    <xf numFmtId="0" fontId="0" fillId="0" borderId="1" xfId="0" applyBorder="1" applyAlignment="1">
      <alignment horizontal="left"/>
    </xf>
    <xf numFmtId="1" fontId="0" fillId="4" borderId="5" xfId="0" applyNumberFormat="1" applyFill="1" applyBorder="1" applyAlignment="1">
      <alignment horizontal="center" vertical="center"/>
    </xf>
    <xf numFmtId="1" fontId="0" fillId="4" borderId="6" xfId="0" applyNumberFormat="1" applyFill="1" applyBorder="1" applyAlignment="1">
      <alignment horizontal="center" vertical="center"/>
    </xf>
    <xf numFmtId="1" fontId="0" fillId="4" borderId="7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" fontId="0" fillId="2" borderId="1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0" fillId="3" borderId="7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0" fillId="6" borderId="8" xfId="0" applyFill="1" applyBorder="1" applyAlignment="1">
      <alignment horizontal="center"/>
    </xf>
    <xf numFmtId="0" fontId="0" fillId="6" borderId="10" xfId="0" applyFill="1" applyBorder="1" applyAlignment="1">
      <alignment horizontal="center"/>
    </xf>
  </cellXfs>
  <cellStyles count="4">
    <cellStyle name="Comma 2" xfId="3" xr:uid="{0DE83077-BCD9-4E1E-95D8-1795840AF6B8}"/>
    <cellStyle name="Normal" xfId="0" builtinId="0"/>
    <cellStyle name="Normal 2" xfId="2" xr:uid="{C61178FD-9785-4910-93EF-7783A9286034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Subgrade!$I$3:$I$34</c:f>
              <c:numCache>
                <c:formatCode>0.000</c:formatCode>
                <c:ptCount val="32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  <c:pt idx="4">
                  <c:v>2.5</c:v>
                </c:pt>
                <c:pt idx="5">
                  <c:v>3</c:v>
                </c:pt>
                <c:pt idx="6">
                  <c:v>3.5</c:v>
                </c:pt>
                <c:pt idx="7">
                  <c:v>4</c:v>
                </c:pt>
                <c:pt idx="8">
                  <c:v>4.5</c:v>
                </c:pt>
                <c:pt idx="9">
                  <c:v>5</c:v>
                </c:pt>
                <c:pt idx="10">
                  <c:v>5.5</c:v>
                </c:pt>
                <c:pt idx="11">
                  <c:v>6</c:v>
                </c:pt>
                <c:pt idx="12">
                  <c:v>6.5</c:v>
                </c:pt>
                <c:pt idx="13">
                  <c:v>7</c:v>
                </c:pt>
                <c:pt idx="14">
                  <c:v>7.5</c:v>
                </c:pt>
                <c:pt idx="15">
                  <c:v>8</c:v>
                </c:pt>
                <c:pt idx="16">
                  <c:v>8.5</c:v>
                </c:pt>
                <c:pt idx="17">
                  <c:v>9</c:v>
                </c:pt>
                <c:pt idx="18">
                  <c:v>9.5</c:v>
                </c:pt>
                <c:pt idx="19">
                  <c:v>10</c:v>
                </c:pt>
                <c:pt idx="20">
                  <c:v>10.5</c:v>
                </c:pt>
                <c:pt idx="21">
                  <c:v>11</c:v>
                </c:pt>
                <c:pt idx="22">
                  <c:v>11.5</c:v>
                </c:pt>
                <c:pt idx="23">
                  <c:v>12</c:v>
                </c:pt>
                <c:pt idx="24">
                  <c:v>12.5</c:v>
                </c:pt>
                <c:pt idx="25">
                  <c:v>13</c:v>
                </c:pt>
                <c:pt idx="26">
                  <c:v>13.5</c:v>
                </c:pt>
                <c:pt idx="27">
                  <c:v>14</c:v>
                </c:pt>
                <c:pt idx="28">
                  <c:v>14.5</c:v>
                </c:pt>
                <c:pt idx="29">
                  <c:v>15</c:v>
                </c:pt>
                <c:pt idx="30">
                  <c:v>15.5</c:v>
                </c:pt>
                <c:pt idx="31">
                  <c:v>16</c:v>
                </c:pt>
              </c:numCache>
            </c:numRef>
          </c:xVal>
          <c:yVal>
            <c:numRef>
              <c:f>Subgrade!$L$3:$L$34</c:f>
              <c:numCache>
                <c:formatCode>0.0</c:formatCode>
                <c:ptCount val="32"/>
                <c:pt idx="0">
                  <c:v>-9.375E-2</c:v>
                </c:pt>
                <c:pt idx="1">
                  <c:v>-1.1875</c:v>
                </c:pt>
                <c:pt idx="2">
                  <c:v>0.71875</c:v>
                </c:pt>
                <c:pt idx="3">
                  <c:v>0.625</c:v>
                </c:pt>
                <c:pt idx="4">
                  <c:v>0.53125</c:v>
                </c:pt>
                <c:pt idx="5">
                  <c:v>3.4375</c:v>
                </c:pt>
                <c:pt idx="6">
                  <c:v>4.34375</c:v>
                </c:pt>
                <c:pt idx="7">
                  <c:v>3.25</c:v>
                </c:pt>
                <c:pt idx="8">
                  <c:v>5.15625</c:v>
                </c:pt>
                <c:pt idx="9">
                  <c:v>5.0625</c:v>
                </c:pt>
                <c:pt idx="10">
                  <c:v>4.96875</c:v>
                </c:pt>
                <c:pt idx="11">
                  <c:v>4.875</c:v>
                </c:pt>
                <c:pt idx="12">
                  <c:v>5.78125</c:v>
                </c:pt>
                <c:pt idx="13">
                  <c:v>9.6875</c:v>
                </c:pt>
                <c:pt idx="14">
                  <c:v>13.59375</c:v>
                </c:pt>
                <c:pt idx="15">
                  <c:v>16.5</c:v>
                </c:pt>
                <c:pt idx="16">
                  <c:v>20.40625</c:v>
                </c:pt>
                <c:pt idx="17">
                  <c:v>26.3125</c:v>
                </c:pt>
                <c:pt idx="18">
                  <c:v>32.21875</c:v>
                </c:pt>
                <c:pt idx="19">
                  <c:v>37.125</c:v>
                </c:pt>
                <c:pt idx="20">
                  <c:v>33.03125</c:v>
                </c:pt>
                <c:pt idx="21">
                  <c:v>28.9375</c:v>
                </c:pt>
                <c:pt idx="22">
                  <c:v>25.84375</c:v>
                </c:pt>
                <c:pt idx="23">
                  <c:v>23.75</c:v>
                </c:pt>
                <c:pt idx="24">
                  <c:v>22.65625</c:v>
                </c:pt>
                <c:pt idx="25">
                  <c:v>19.5625</c:v>
                </c:pt>
                <c:pt idx="26">
                  <c:v>15.46875</c:v>
                </c:pt>
                <c:pt idx="27">
                  <c:v>11.375</c:v>
                </c:pt>
                <c:pt idx="28">
                  <c:v>10.28125</c:v>
                </c:pt>
                <c:pt idx="29">
                  <c:v>7.1875</c:v>
                </c:pt>
                <c:pt idx="30">
                  <c:v>3.09375</c:v>
                </c:pt>
                <c:pt idx="3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0E-4E2E-AD00-8E7224CFD911}"/>
            </c:ext>
          </c:extLst>
        </c:ser>
        <c:ser>
          <c:idx val="1"/>
          <c:order val="1"/>
          <c:xVal>
            <c:numRef>
              <c:f>Subgrade!$P$26:$P$27</c:f>
              <c:numCache>
                <c:formatCode>General</c:formatCode>
                <c:ptCount val="2"/>
                <c:pt idx="0">
                  <c:v>6.5</c:v>
                </c:pt>
                <c:pt idx="1">
                  <c:v>6.5</c:v>
                </c:pt>
              </c:numCache>
            </c:numRef>
          </c:xVal>
          <c:yVal>
            <c:numRef>
              <c:f>Subgrade!$Q$26:$Q$27</c:f>
              <c:numCache>
                <c:formatCode>General</c:formatCode>
                <c:ptCount val="2"/>
                <c:pt idx="0">
                  <c:v>40</c:v>
                </c:pt>
                <c:pt idx="1">
                  <c:v>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2E-4392-977C-F8A7830D30A2}"/>
            </c:ext>
          </c:extLst>
        </c:ser>
        <c:ser>
          <c:idx val="2"/>
          <c:order val="2"/>
          <c:xVal>
            <c:numRef>
              <c:f>Subgrade!$R$26:$R$27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xVal>
          <c:yVal>
            <c:numRef>
              <c:f>Subgrade!$S$26:$S$27</c:f>
              <c:numCache>
                <c:formatCode>General</c:formatCode>
                <c:ptCount val="2"/>
                <c:pt idx="0">
                  <c:v>40</c:v>
                </c:pt>
                <c:pt idx="1">
                  <c:v>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2E-4392-977C-F8A7830D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269376"/>
        <c:axId val="153271296"/>
      </c:scatterChart>
      <c:valAx>
        <c:axId val="153269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GB" sz="1400"/>
                  <a:t>Chainage in km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53271296"/>
        <c:crosses val="autoZero"/>
        <c:crossBetween val="midCat"/>
      </c:valAx>
      <c:valAx>
        <c:axId val="153271296"/>
        <c:scaling>
          <c:orientation val="minMax"/>
          <c:max val="40"/>
          <c:min val="-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GB" sz="1400"/>
                  <a:t>CUSUM of subgrade CBR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1532693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SN vs Deflection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Bestfit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1"/>
            <c:dispEq val="1"/>
            <c:trendlineLbl>
              <c:layout>
                <c:manualLayout>
                  <c:x val="-0.17783179944128374"/>
                  <c:y val="-0.36490644329687166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05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50" b="0" baseline="0"/>
                      <a:t>y = 175.08x</a:t>
                    </a:r>
                    <a:r>
                      <a:rPr lang="en-US" sz="1050" b="0" baseline="30000"/>
                      <a:t>-0.63</a:t>
                    </a:r>
                    <a:br>
                      <a:rPr lang="en-US" sz="1050" b="0" baseline="0"/>
                    </a:br>
                    <a:r>
                      <a:rPr lang="en-US" sz="1050" b="1" baseline="0">
                        <a:solidFill>
                          <a:srgbClr val="FF0000"/>
                        </a:solidFill>
                      </a:rPr>
                      <a:t>R² = 0.8775</a:t>
                    </a:r>
                    <a:endParaRPr lang="en-US" sz="1050" b="1">
                      <a:solidFill>
                        <a:srgbClr val="FF0000"/>
                      </a:solidFill>
                    </a:endParaRP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'Overlay Design Example'!$C$3:$C$66</c:f>
              <c:numCache>
                <c:formatCode>General</c:formatCode>
                <c:ptCount val="64"/>
                <c:pt idx="0">
                  <c:v>450</c:v>
                </c:pt>
                <c:pt idx="1">
                  <c:v>450</c:v>
                </c:pt>
                <c:pt idx="2">
                  <c:v>425</c:v>
                </c:pt>
                <c:pt idx="3">
                  <c:v>400</c:v>
                </c:pt>
                <c:pt idx="4">
                  <c:v>387</c:v>
                </c:pt>
                <c:pt idx="5">
                  <c:v>394</c:v>
                </c:pt>
                <c:pt idx="6">
                  <c:v>430</c:v>
                </c:pt>
                <c:pt idx="7">
                  <c:v>380</c:v>
                </c:pt>
                <c:pt idx="8">
                  <c:v>390</c:v>
                </c:pt>
                <c:pt idx="9">
                  <c:v>455</c:v>
                </c:pt>
                <c:pt idx="10">
                  <c:v>465</c:v>
                </c:pt>
                <c:pt idx="11">
                  <c:v>399</c:v>
                </c:pt>
                <c:pt idx="12">
                  <c:v>410</c:v>
                </c:pt>
                <c:pt idx="13">
                  <c:v>380</c:v>
                </c:pt>
                <c:pt idx="14">
                  <c:v>370</c:v>
                </c:pt>
                <c:pt idx="15">
                  <c:v>382</c:v>
                </c:pt>
                <c:pt idx="16">
                  <c:v>377</c:v>
                </c:pt>
                <c:pt idx="17">
                  <c:v>420</c:v>
                </c:pt>
                <c:pt idx="18">
                  <c:v>411</c:v>
                </c:pt>
                <c:pt idx="19">
                  <c:v>450</c:v>
                </c:pt>
                <c:pt idx="20">
                  <c:v>400</c:v>
                </c:pt>
                <c:pt idx="21">
                  <c:v>396</c:v>
                </c:pt>
                <c:pt idx="22">
                  <c:v>428</c:v>
                </c:pt>
                <c:pt idx="23">
                  <c:v>433</c:v>
                </c:pt>
                <c:pt idx="24">
                  <c:v>430</c:v>
                </c:pt>
                <c:pt idx="25">
                  <c:v>445</c:v>
                </c:pt>
                <c:pt idx="26">
                  <c:v>394</c:v>
                </c:pt>
                <c:pt idx="27">
                  <c:v>400</c:v>
                </c:pt>
                <c:pt idx="28">
                  <c:v>405</c:v>
                </c:pt>
                <c:pt idx="29">
                  <c:v>408</c:v>
                </c:pt>
                <c:pt idx="30">
                  <c:v>413</c:v>
                </c:pt>
                <c:pt idx="31">
                  <c:v>402</c:v>
                </c:pt>
                <c:pt idx="32">
                  <c:v>400</c:v>
                </c:pt>
                <c:pt idx="33">
                  <c:v>387</c:v>
                </c:pt>
                <c:pt idx="34">
                  <c:v>389</c:v>
                </c:pt>
                <c:pt idx="35">
                  <c:v>409</c:v>
                </c:pt>
                <c:pt idx="36">
                  <c:v>410</c:v>
                </c:pt>
                <c:pt idx="37">
                  <c:v>402</c:v>
                </c:pt>
                <c:pt idx="38">
                  <c:v>450</c:v>
                </c:pt>
                <c:pt idx="39">
                  <c:v>440</c:v>
                </c:pt>
                <c:pt idx="40">
                  <c:v>410</c:v>
                </c:pt>
                <c:pt idx="41">
                  <c:v>410</c:v>
                </c:pt>
                <c:pt idx="42">
                  <c:v>421</c:v>
                </c:pt>
                <c:pt idx="43">
                  <c:v>390</c:v>
                </c:pt>
                <c:pt idx="44">
                  <c:v>388</c:v>
                </c:pt>
                <c:pt idx="45">
                  <c:v>411</c:v>
                </c:pt>
                <c:pt idx="46">
                  <c:v>420</c:v>
                </c:pt>
                <c:pt idx="47">
                  <c:v>403</c:v>
                </c:pt>
                <c:pt idx="48">
                  <c:v>420</c:v>
                </c:pt>
                <c:pt idx="49">
                  <c:v>525</c:v>
                </c:pt>
                <c:pt idx="50">
                  <c:v>528</c:v>
                </c:pt>
                <c:pt idx="51">
                  <c:v>533</c:v>
                </c:pt>
                <c:pt idx="52">
                  <c:v>540</c:v>
                </c:pt>
                <c:pt idx="53">
                  <c:v>550</c:v>
                </c:pt>
                <c:pt idx="54">
                  <c:v>544</c:v>
                </c:pt>
                <c:pt idx="55">
                  <c:v>550</c:v>
                </c:pt>
                <c:pt idx="56">
                  <c:v>522</c:v>
                </c:pt>
                <c:pt idx="57">
                  <c:v>510</c:v>
                </c:pt>
                <c:pt idx="58">
                  <c:v>513</c:v>
                </c:pt>
                <c:pt idx="59">
                  <c:v>523</c:v>
                </c:pt>
                <c:pt idx="60">
                  <c:v>511</c:v>
                </c:pt>
                <c:pt idx="61">
                  <c:v>520</c:v>
                </c:pt>
                <c:pt idx="62">
                  <c:v>560</c:v>
                </c:pt>
                <c:pt idx="63">
                  <c:v>533</c:v>
                </c:pt>
              </c:numCache>
            </c:numRef>
          </c:xVal>
          <c:yVal>
            <c:numRef>
              <c:f>'Overlay Design Example'!$D$3:$D$66</c:f>
              <c:numCache>
                <c:formatCode>0.0</c:formatCode>
                <c:ptCount val="64"/>
                <c:pt idx="0">
                  <c:v>3.8</c:v>
                </c:pt>
                <c:pt idx="1">
                  <c:v>3.7</c:v>
                </c:pt>
                <c:pt idx="2">
                  <c:v>3.9</c:v>
                </c:pt>
                <c:pt idx="3">
                  <c:v>3.95</c:v>
                </c:pt>
                <c:pt idx="4">
                  <c:v>4.05</c:v>
                </c:pt>
                <c:pt idx="5">
                  <c:v>4</c:v>
                </c:pt>
                <c:pt idx="7">
                  <c:v>4.05</c:v>
                </c:pt>
                <c:pt idx="8">
                  <c:v>4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3.93</c:v>
                </c:pt>
                <c:pt idx="13">
                  <c:v>4.0199999999999996</c:v>
                </c:pt>
                <c:pt idx="14">
                  <c:v>4.2</c:v>
                </c:pt>
                <c:pt idx="15">
                  <c:v>4.0999999999999996</c:v>
                </c:pt>
                <c:pt idx="16">
                  <c:v>4.0999999999999996</c:v>
                </c:pt>
                <c:pt idx="17">
                  <c:v>3.85</c:v>
                </c:pt>
                <c:pt idx="18">
                  <c:v>3.93</c:v>
                </c:pt>
                <c:pt idx="20">
                  <c:v>4.04</c:v>
                </c:pt>
                <c:pt idx="21">
                  <c:v>4.0999999999999996</c:v>
                </c:pt>
                <c:pt idx="22">
                  <c:v>3.9</c:v>
                </c:pt>
                <c:pt idx="23">
                  <c:v>3.8</c:v>
                </c:pt>
                <c:pt idx="24">
                  <c:v>3.7</c:v>
                </c:pt>
                <c:pt idx="25">
                  <c:v>3.7</c:v>
                </c:pt>
                <c:pt idx="26">
                  <c:v>4.01</c:v>
                </c:pt>
                <c:pt idx="27">
                  <c:v>4</c:v>
                </c:pt>
                <c:pt idx="28">
                  <c:v>4.18</c:v>
                </c:pt>
                <c:pt idx="29">
                  <c:v>4</c:v>
                </c:pt>
                <c:pt idx="30">
                  <c:v>4.3</c:v>
                </c:pt>
                <c:pt idx="31">
                  <c:v>4.0999999999999996</c:v>
                </c:pt>
                <c:pt idx="32">
                  <c:v>4.2</c:v>
                </c:pt>
                <c:pt idx="33">
                  <c:v>4.3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3.95</c:v>
                </c:pt>
                <c:pt idx="37">
                  <c:v>3.9</c:v>
                </c:pt>
                <c:pt idx="38">
                  <c:v>3.6</c:v>
                </c:pt>
                <c:pt idx="39">
                  <c:v>3.7</c:v>
                </c:pt>
                <c:pt idx="40">
                  <c:v>3.9</c:v>
                </c:pt>
                <c:pt idx="41">
                  <c:v>3.96</c:v>
                </c:pt>
                <c:pt idx="42">
                  <c:v>3.98</c:v>
                </c:pt>
                <c:pt idx="43">
                  <c:v>4.0999999999999996</c:v>
                </c:pt>
                <c:pt idx="44">
                  <c:v>4.18</c:v>
                </c:pt>
                <c:pt idx="45">
                  <c:v>4</c:v>
                </c:pt>
                <c:pt idx="46">
                  <c:v>3.9</c:v>
                </c:pt>
                <c:pt idx="47">
                  <c:v>3.9</c:v>
                </c:pt>
                <c:pt idx="49">
                  <c:v>3.4</c:v>
                </c:pt>
                <c:pt idx="50">
                  <c:v>3.5</c:v>
                </c:pt>
                <c:pt idx="51">
                  <c:v>3.5</c:v>
                </c:pt>
                <c:pt idx="52">
                  <c:v>3.3</c:v>
                </c:pt>
                <c:pt idx="53">
                  <c:v>3.3</c:v>
                </c:pt>
                <c:pt idx="54">
                  <c:v>3.2</c:v>
                </c:pt>
                <c:pt idx="55">
                  <c:v>3.2</c:v>
                </c:pt>
                <c:pt idx="56">
                  <c:v>3.5</c:v>
                </c:pt>
                <c:pt idx="57">
                  <c:v>3.6</c:v>
                </c:pt>
                <c:pt idx="58">
                  <c:v>3.6</c:v>
                </c:pt>
                <c:pt idx="59">
                  <c:v>3.2</c:v>
                </c:pt>
                <c:pt idx="60">
                  <c:v>3.7</c:v>
                </c:pt>
                <c:pt idx="61">
                  <c:v>3.4</c:v>
                </c:pt>
                <c:pt idx="62">
                  <c:v>3.1</c:v>
                </c:pt>
                <c:pt idx="63">
                  <c:v>3.3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07-47A9-8705-C5304B970546}"/>
            </c:ext>
          </c:extLst>
        </c:ser>
        <c:ser>
          <c:idx val="1"/>
          <c:order val="1"/>
          <c:tx>
            <c:v>SNeff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34925" cap="rnd">
                <a:solidFill>
                  <a:srgbClr val="FF0000">
                    <a:alpha val="99000"/>
                  </a:srgbClr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layout>
                <c:manualLayout>
                  <c:x val="-0.33348846842996399"/>
                  <c:y val="-0.24327233040724577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800" b="1" baseline="0"/>
                      <a:t>y = 225.42x</a:t>
                    </a:r>
                    <a:r>
                      <a:rPr lang="en-US" sz="1800" b="1" baseline="30000"/>
                      <a:t>-0.678</a:t>
                    </a:r>
                    <a:endParaRPr lang="en-US" sz="1800" b="1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'Overlay Design Example'!$Y$4:$Y$8</c:f>
              <c:numCache>
                <c:formatCode>General</c:formatCode>
                <c:ptCount val="5"/>
                <c:pt idx="0">
                  <c:v>380</c:v>
                </c:pt>
                <c:pt idx="1">
                  <c:v>430</c:v>
                </c:pt>
                <c:pt idx="2">
                  <c:v>450</c:v>
                </c:pt>
                <c:pt idx="3">
                  <c:v>523</c:v>
                </c:pt>
                <c:pt idx="4">
                  <c:v>560</c:v>
                </c:pt>
              </c:numCache>
            </c:numRef>
          </c:xVal>
          <c:yVal>
            <c:numRef>
              <c:f>'Overlay Design Example'!$Z$4:$Z$8</c:f>
              <c:numCache>
                <c:formatCode>General</c:formatCode>
                <c:ptCount val="5"/>
                <c:pt idx="0" formatCode="0.0">
                  <c:v>4</c:v>
                </c:pt>
                <c:pt idx="1">
                  <c:v>3.7</c:v>
                </c:pt>
                <c:pt idx="2">
                  <c:v>3.6</c:v>
                </c:pt>
                <c:pt idx="3">
                  <c:v>3.2</c:v>
                </c:pt>
                <c:pt idx="4">
                  <c:v>3.1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07-47A9-8705-C5304B970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450704"/>
        <c:axId val="1120154432"/>
      </c:scatterChart>
      <c:valAx>
        <c:axId val="1239450704"/>
        <c:scaling>
          <c:orientation val="minMax"/>
          <c:min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Deflection</a:t>
                </a:r>
                <a:r>
                  <a:rPr lang="en-GB" baseline="0"/>
                  <a:t> (µm)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20154432"/>
        <c:crosses val="autoZero"/>
        <c:crossBetween val="midCat"/>
      </c:valAx>
      <c:valAx>
        <c:axId val="1120154432"/>
        <c:scaling>
          <c:orientation val="minMax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SN (existing)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450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'Overlay Design Example'!$A$3:$A$66</c:f>
              <c:numCache>
                <c:formatCode>0.00</c:formatCode>
                <c:ptCount val="64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1.35</c:v>
                </c:pt>
                <c:pt idx="7">
                  <c:v>1.5</c:v>
                </c:pt>
                <c:pt idx="8">
                  <c:v>1.75</c:v>
                </c:pt>
                <c:pt idx="9">
                  <c:v>2</c:v>
                </c:pt>
                <c:pt idx="10">
                  <c:v>2.25</c:v>
                </c:pt>
                <c:pt idx="11">
                  <c:v>2.5</c:v>
                </c:pt>
                <c:pt idx="12">
                  <c:v>2.75</c:v>
                </c:pt>
                <c:pt idx="13">
                  <c:v>3</c:v>
                </c:pt>
                <c:pt idx="14">
                  <c:v>3.25</c:v>
                </c:pt>
                <c:pt idx="15">
                  <c:v>3.5</c:v>
                </c:pt>
                <c:pt idx="16">
                  <c:v>3.75</c:v>
                </c:pt>
                <c:pt idx="17">
                  <c:v>4</c:v>
                </c:pt>
                <c:pt idx="18">
                  <c:v>4.25</c:v>
                </c:pt>
                <c:pt idx="19">
                  <c:v>4.3499999999999996</c:v>
                </c:pt>
                <c:pt idx="20">
                  <c:v>4.5</c:v>
                </c:pt>
                <c:pt idx="21">
                  <c:v>4.75</c:v>
                </c:pt>
                <c:pt idx="22">
                  <c:v>5</c:v>
                </c:pt>
                <c:pt idx="23">
                  <c:v>5.25</c:v>
                </c:pt>
                <c:pt idx="24">
                  <c:v>5.5</c:v>
                </c:pt>
                <c:pt idx="25">
                  <c:v>5.75</c:v>
                </c:pt>
                <c:pt idx="26">
                  <c:v>6</c:v>
                </c:pt>
                <c:pt idx="27">
                  <c:v>6.25</c:v>
                </c:pt>
                <c:pt idx="28">
                  <c:v>6.5</c:v>
                </c:pt>
                <c:pt idx="29">
                  <c:v>6.75</c:v>
                </c:pt>
                <c:pt idx="30">
                  <c:v>7</c:v>
                </c:pt>
                <c:pt idx="31">
                  <c:v>7.25</c:v>
                </c:pt>
                <c:pt idx="32">
                  <c:v>7.5</c:v>
                </c:pt>
                <c:pt idx="33">
                  <c:v>7.75</c:v>
                </c:pt>
                <c:pt idx="34">
                  <c:v>8</c:v>
                </c:pt>
                <c:pt idx="35">
                  <c:v>8.25</c:v>
                </c:pt>
                <c:pt idx="36">
                  <c:v>8.5</c:v>
                </c:pt>
                <c:pt idx="37">
                  <c:v>8.75</c:v>
                </c:pt>
                <c:pt idx="38">
                  <c:v>9</c:v>
                </c:pt>
                <c:pt idx="39">
                  <c:v>9.25</c:v>
                </c:pt>
                <c:pt idx="40">
                  <c:v>9.5</c:v>
                </c:pt>
                <c:pt idx="41">
                  <c:v>9.75</c:v>
                </c:pt>
                <c:pt idx="42">
                  <c:v>10</c:v>
                </c:pt>
                <c:pt idx="43">
                  <c:v>10.25</c:v>
                </c:pt>
                <c:pt idx="44">
                  <c:v>10.5</c:v>
                </c:pt>
                <c:pt idx="45">
                  <c:v>10.75</c:v>
                </c:pt>
                <c:pt idx="46">
                  <c:v>11</c:v>
                </c:pt>
                <c:pt idx="47">
                  <c:v>11.25</c:v>
                </c:pt>
                <c:pt idx="48">
                  <c:v>11.35</c:v>
                </c:pt>
                <c:pt idx="49">
                  <c:v>11.5</c:v>
                </c:pt>
                <c:pt idx="50">
                  <c:v>11.75</c:v>
                </c:pt>
                <c:pt idx="51">
                  <c:v>12</c:v>
                </c:pt>
                <c:pt idx="52">
                  <c:v>12.25</c:v>
                </c:pt>
                <c:pt idx="53">
                  <c:v>12.5</c:v>
                </c:pt>
                <c:pt idx="54">
                  <c:v>12.75</c:v>
                </c:pt>
                <c:pt idx="55">
                  <c:v>13</c:v>
                </c:pt>
                <c:pt idx="56">
                  <c:v>13.25</c:v>
                </c:pt>
                <c:pt idx="57">
                  <c:v>13.5</c:v>
                </c:pt>
                <c:pt idx="58">
                  <c:v>13.75</c:v>
                </c:pt>
                <c:pt idx="59">
                  <c:v>14</c:v>
                </c:pt>
                <c:pt idx="60">
                  <c:v>14.25</c:v>
                </c:pt>
                <c:pt idx="61">
                  <c:v>14.5</c:v>
                </c:pt>
                <c:pt idx="62">
                  <c:v>14.75</c:v>
                </c:pt>
                <c:pt idx="63">
                  <c:v>15</c:v>
                </c:pt>
              </c:numCache>
            </c:numRef>
          </c:xVal>
          <c:yVal>
            <c:numRef>
              <c:f>'Overlay Design Example'!$K$3:$K$66</c:f>
              <c:numCache>
                <c:formatCode>0</c:formatCode>
                <c:ptCount val="64"/>
                <c:pt idx="0">
                  <c:v>-27.435159200253409</c:v>
                </c:pt>
                <c:pt idx="1">
                  <c:v>-36.001746971935404</c:v>
                </c:pt>
                <c:pt idx="2">
                  <c:v>-34.296872673563698</c:v>
                </c:pt>
                <c:pt idx="3">
                  <c:v>-21.253768919416309</c:v>
                </c:pt>
                <c:pt idx="4">
                  <c:v>-1.8323987064590348</c:v>
                </c:pt>
                <c:pt idx="5">
                  <c:v>14.110632717129679</c:v>
                </c:pt>
                <c:pt idx="6">
                  <c:v>13.681193906357503</c:v>
                </c:pt>
                <c:pt idx="7">
                  <c:v>36.68810482012411</c:v>
                </c:pt>
                <c:pt idx="8">
                  <c:v>54.605932291755863</c:v>
                </c:pt>
                <c:pt idx="9">
                  <c:v>25.230603197513346</c:v>
                </c:pt>
                <c:pt idx="10">
                  <c:v>-7.9197401984610849</c:v>
                </c:pt>
                <c:pt idx="11">
                  <c:v>5.6016005389041226</c:v>
                </c:pt>
                <c:pt idx="12">
                  <c:v>13.97028289229285</c:v>
                </c:pt>
                <c:pt idx="13">
                  <c:v>36.977193806059461</c:v>
                </c:pt>
                <c:pt idx="14">
                  <c:v>65.302996743329572</c:v>
                </c:pt>
                <c:pt idx="15">
                  <c:v>87.274222055067156</c:v>
                </c:pt>
                <c:pt idx="16">
                  <c:v>111.85192837206392</c:v>
                </c:pt>
                <c:pt idx="17">
                  <c:v>115.73367009065626</c:v>
                </c:pt>
                <c:pt idx="18">
                  <c:v>123.64542335268085</c:v>
                </c:pt>
                <c:pt idx="19">
                  <c:v>115.07883558099886</c:v>
                </c:pt>
                <c:pt idx="20">
                  <c:v>128.12193933514624</c:v>
                </c:pt>
                <c:pt idx="21">
                  <c:v>143.09013833559487</c:v>
                </c:pt>
                <c:pt idx="22">
                  <c:v>124.64083207528044</c:v>
                </c:pt>
                <c:pt idx="23">
                  <c:v>104.08211178736734</c:v>
                </c:pt>
                <c:pt idx="24">
                  <c:v>84.784101548023742</c:v>
                </c:pt>
                <c:pt idx="25">
                  <c:v>59.325626348124544</c:v>
                </c:pt>
                <c:pt idx="26">
                  <c:v>75.268657771713265</c:v>
                </c:pt>
                <c:pt idx="27">
                  <c:v>88.311761525860646</c:v>
                </c:pt>
                <c:pt idx="28">
                  <c:v>98.993445428320285</c:v>
                </c:pt>
                <c:pt idx="29">
                  <c:v>108.28161996336937</c:v>
                </c:pt>
                <c:pt idx="30">
                  <c:v>115.28508811471576</c:v>
                </c:pt>
                <c:pt idx="31">
                  <c:v>127.37771057783966</c:v>
                </c:pt>
                <c:pt idx="32">
                  <c:v>140.42081433198706</c:v>
                </c:pt>
                <c:pt idx="33">
                  <c:v>159.84218454494433</c:v>
                </c:pt>
                <c:pt idx="34">
                  <c:v>178.25903072329368</c:v>
                </c:pt>
                <c:pt idx="35">
                  <c:v>187.08651606938071</c:v>
                </c:pt>
                <c:pt idx="36">
                  <c:v>195.45519842276943</c:v>
                </c:pt>
                <c:pt idx="37">
                  <c:v>207.54782088589332</c:v>
                </c:pt>
                <c:pt idx="38">
                  <c:v>198.98123311421131</c:v>
                </c:pt>
                <c:pt idx="39">
                  <c:v>194.40563662486284</c:v>
                </c:pt>
                <c:pt idx="40">
                  <c:v>202.77431897825156</c:v>
                </c:pt>
                <c:pt idx="41">
                  <c:v>211.14300133164028</c:v>
                </c:pt>
                <c:pt idx="42">
                  <c:v>214.58590030493568</c:v>
                </c:pt>
                <c:pt idx="43">
                  <c:v>232.50372777656744</c:v>
                </c:pt>
                <c:pt idx="44">
                  <c:v>251.42174989481435</c:v>
                </c:pt>
                <c:pt idx="45">
                  <c:v>259.33350315683896</c:v>
                </c:pt>
                <c:pt idx="46">
                  <c:v>263.21524487543127</c:v>
                </c:pt>
                <c:pt idx="47">
                  <c:v>274.83559646837193</c:v>
                </c:pt>
                <c:pt idx="48">
                  <c:v>278.7173381869643</c:v>
                </c:pt>
                <c:pt idx="49">
                  <c:v>244.35442457363411</c:v>
                </c:pt>
                <c:pt idx="50">
                  <c:v>209.08868251830327</c:v>
                </c:pt>
                <c:pt idx="51">
                  <c:v>172.33719997672813</c:v>
                </c:pt>
                <c:pt idx="52">
                  <c:v>133.5445356028132</c:v>
                </c:pt>
                <c:pt idx="53">
                  <c:v>91.911717428374487</c:v>
                </c:pt>
                <c:pt idx="54">
                  <c:v>51.972480797807407</c:v>
                </c:pt>
                <c:pt idx="55">
                  <c:v>39.368234051940114</c:v>
                </c:pt>
                <c:pt idx="56">
                  <c:v>34.945418867972769</c:v>
                </c:pt>
                <c:pt idx="57">
                  <c:v>34.258431397582847</c:v>
                </c:pt>
                <c:pt idx="58">
                  <c:v>32.623748286556072</c:v>
                </c:pt>
                <c:pt idx="59">
                  <c:v>27.896116016723518</c:v>
                </c:pt>
                <c:pt idx="60">
                  <c:v>26.892192773550256</c:v>
                </c:pt>
                <c:pt idx="61">
                  <c:v>23.081961105066483</c:v>
                </c:pt>
                <c:pt idx="62">
                  <c:v>7.7229111130041517</c:v>
                </c:pt>
                <c:pt idx="63">
                  <c:v>4.4053649617126212E-13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646-4491-89C7-D670D4B17A9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'Overlay Design Example'!$N$36:$N$37</c:f>
              <c:numCache>
                <c:formatCode>General</c:formatCode>
                <c:ptCount val="2"/>
                <c:pt idx="0">
                  <c:v>11.35</c:v>
                </c:pt>
                <c:pt idx="1">
                  <c:v>11.35</c:v>
                </c:pt>
              </c:numCache>
            </c:numRef>
          </c:xVal>
          <c:yVal>
            <c:numRef>
              <c:f>'Overlay Design Example'!$O$36:$O$37</c:f>
              <c:numCache>
                <c:formatCode>General</c:formatCode>
                <c:ptCount val="2"/>
                <c:pt idx="0">
                  <c:v>300</c:v>
                </c:pt>
                <c:pt idx="1">
                  <c:v>-400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646-4491-89C7-D670D4B17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9356624"/>
        <c:axId val="1719344976"/>
      </c:scatterChart>
      <c:valAx>
        <c:axId val="1719356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9344976"/>
        <c:crosses val="autoZero"/>
        <c:crossBetween val="midCat"/>
      </c:valAx>
      <c:valAx>
        <c:axId val="1719344976"/>
        <c:scaling>
          <c:orientation val="minMax"/>
          <c:max val="300"/>
          <c:min val="-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93566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403225</xdr:colOff>
      <xdr:row>0</xdr:row>
      <xdr:rowOff>123826</xdr:rowOff>
    </xdr:from>
    <xdr:to>
      <xdr:col>29</xdr:col>
      <xdr:colOff>492124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120650</xdr:colOff>
      <xdr:row>1</xdr:row>
      <xdr:rowOff>3174</xdr:rowOff>
    </xdr:from>
    <xdr:to>
      <xdr:col>23</xdr:col>
      <xdr:colOff>409575</xdr:colOff>
      <xdr:row>26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B7930FA-7E19-EA63-7A70-A5AA13213E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133348</xdr:colOff>
      <xdr:row>26</xdr:row>
      <xdr:rowOff>111124</xdr:rowOff>
    </xdr:from>
    <xdr:to>
      <xdr:col>23</xdr:col>
      <xdr:colOff>380999</xdr:colOff>
      <xdr:row>45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7441E7-58CE-9F9E-F0BF-0363C03DEA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S62"/>
  <sheetViews>
    <sheetView tabSelected="1" zoomScale="70" zoomScaleNormal="70" workbookViewId="0">
      <selection activeCell="Q43" sqref="Q43"/>
    </sheetView>
  </sheetViews>
  <sheetFormatPr defaultRowHeight="14.5" x14ac:dyDescent="0.35"/>
  <cols>
    <col min="2" max="2" width="9.54296875" customWidth="1"/>
    <col min="4" max="4" width="10.54296875" customWidth="1"/>
    <col min="5" max="5" width="10.7265625" customWidth="1"/>
    <col min="8" max="8" width="34.81640625" customWidth="1"/>
    <col min="11" max="11" width="12.54296875" customWidth="1"/>
    <col min="13" max="13" width="14.90625" customWidth="1"/>
    <col min="14" max="14" width="13" customWidth="1"/>
    <col min="15" max="15" width="17.54296875" customWidth="1"/>
  </cols>
  <sheetData>
    <row r="1" spans="1:14" x14ac:dyDescent="0.35">
      <c r="A1" s="4" t="s">
        <v>14</v>
      </c>
      <c r="B1" s="5"/>
      <c r="C1" s="5"/>
      <c r="D1" s="5"/>
      <c r="E1" s="5"/>
      <c r="F1" s="5"/>
      <c r="G1" s="5"/>
      <c r="H1" s="6" t="s">
        <v>23</v>
      </c>
      <c r="I1" s="17">
        <v>0.95</v>
      </c>
      <c r="J1" s="5"/>
      <c r="K1" s="14"/>
      <c r="L1" s="14"/>
      <c r="M1" s="14"/>
      <c r="N1" s="14"/>
    </row>
    <row r="2" spans="1:14" ht="43.5" x14ac:dyDescent="0.35">
      <c r="A2" s="8"/>
      <c r="H2" s="7"/>
      <c r="I2" s="21" t="s">
        <v>12</v>
      </c>
      <c r="J2" s="21" t="s">
        <v>11</v>
      </c>
      <c r="K2" s="21" t="s">
        <v>46</v>
      </c>
      <c r="L2" s="21" t="s">
        <v>13</v>
      </c>
      <c r="M2" s="22" t="s">
        <v>26</v>
      </c>
      <c r="N2" s="23" t="s">
        <v>22</v>
      </c>
    </row>
    <row r="3" spans="1:14" x14ac:dyDescent="0.35">
      <c r="A3" s="1" t="s">
        <v>0</v>
      </c>
      <c r="B3" s="15" t="s">
        <v>7</v>
      </c>
      <c r="C3" s="8"/>
      <c r="H3" s="7"/>
      <c r="I3" s="10">
        <v>0.5</v>
      </c>
      <c r="J3" s="3">
        <v>7</v>
      </c>
      <c r="K3" s="20">
        <f t="shared" ref="K3:K34" si="0">J3-$J$35</f>
        <v>-9.375E-2</v>
      </c>
      <c r="L3" s="20">
        <f>K3</f>
        <v>-9.375E-2</v>
      </c>
      <c r="M3" s="61">
        <f>_xlfn.PERCENTILE.INC(J3:J15,1-I1)</f>
        <v>6</v>
      </c>
      <c r="N3" s="64" t="s">
        <v>3</v>
      </c>
    </row>
    <row r="4" spans="1:14" x14ac:dyDescent="0.35">
      <c r="A4" s="1" t="s">
        <v>1</v>
      </c>
      <c r="B4" s="16" t="s">
        <v>40</v>
      </c>
      <c r="C4" s="8"/>
      <c r="H4" s="7"/>
      <c r="I4" s="10">
        <v>1</v>
      </c>
      <c r="J4" s="3">
        <v>6</v>
      </c>
      <c r="K4" s="20">
        <f t="shared" si="0"/>
        <v>-1.09375</v>
      </c>
      <c r="L4" s="20">
        <f>K4+L3</f>
        <v>-1.1875</v>
      </c>
      <c r="M4" s="62"/>
      <c r="N4" s="65"/>
    </row>
    <row r="5" spans="1:14" x14ac:dyDescent="0.35">
      <c r="A5" s="1" t="s">
        <v>2</v>
      </c>
      <c r="B5" s="16" t="s">
        <v>19</v>
      </c>
      <c r="C5" s="8"/>
      <c r="H5" s="7"/>
      <c r="I5" s="10">
        <v>1.5</v>
      </c>
      <c r="J5" s="3">
        <v>9</v>
      </c>
      <c r="K5" s="20">
        <f t="shared" si="0"/>
        <v>1.90625</v>
      </c>
      <c r="L5" s="20">
        <f>K5+L4</f>
        <v>0.71875</v>
      </c>
      <c r="M5" s="62"/>
      <c r="N5" s="65"/>
    </row>
    <row r="6" spans="1:14" x14ac:dyDescent="0.35">
      <c r="A6" s="1" t="s">
        <v>3</v>
      </c>
      <c r="B6" s="16" t="s">
        <v>20</v>
      </c>
      <c r="C6" s="8"/>
      <c r="H6" s="7"/>
      <c r="I6" s="10">
        <v>2</v>
      </c>
      <c r="J6" s="3">
        <v>7</v>
      </c>
      <c r="K6" s="20">
        <f t="shared" si="0"/>
        <v>-9.375E-2</v>
      </c>
      <c r="L6" s="20">
        <f t="shared" ref="L6:L34" si="1">K6+L5</f>
        <v>0.625</v>
      </c>
      <c r="M6" s="62"/>
      <c r="N6" s="65"/>
    </row>
    <row r="7" spans="1:14" x14ac:dyDescent="0.35">
      <c r="A7" s="1" t="s">
        <v>4</v>
      </c>
      <c r="B7" s="16" t="s">
        <v>21</v>
      </c>
      <c r="C7" s="8"/>
      <c r="H7" s="7"/>
      <c r="I7" s="10">
        <v>2.5</v>
      </c>
      <c r="J7" s="3">
        <v>7</v>
      </c>
      <c r="K7" s="20">
        <f t="shared" si="0"/>
        <v>-9.375E-2</v>
      </c>
      <c r="L7" s="20">
        <f t="shared" si="1"/>
        <v>0.53125</v>
      </c>
      <c r="M7" s="62"/>
      <c r="N7" s="65"/>
    </row>
    <row r="8" spans="1:14" x14ac:dyDescent="0.35">
      <c r="A8" s="1" t="s">
        <v>5</v>
      </c>
      <c r="B8" s="16" t="s">
        <v>8</v>
      </c>
      <c r="C8" s="8"/>
      <c r="H8" s="7"/>
      <c r="I8" s="10">
        <v>3</v>
      </c>
      <c r="J8" s="3">
        <v>10</v>
      </c>
      <c r="K8" s="20">
        <f t="shared" si="0"/>
        <v>2.90625</v>
      </c>
      <c r="L8" s="20">
        <f t="shared" si="1"/>
        <v>3.4375</v>
      </c>
      <c r="M8" s="62"/>
      <c r="N8" s="65"/>
    </row>
    <row r="9" spans="1:14" x14ac:dyDescent="0.35">
      <c r="A9" s="1" t="s">
        <v>6</v>
      </c>
      <c r="B9" s="16" t="s">
        <v>9</v>
      </c>
      <c r="C9" s="8"/>
      <c r="H9" s="7"/>
      <c r="I9" s="10">
        <v>3.5</v>
      </c>
      <c r="J9" s="3">
        <v>8</v>
      </c>
      <c r="K9" s="20">
        <f t="shared" si="0"/>
        <v>0.90625</v>
      </c>
      <c r="L9" s="20">
        <f t="shared" si="1"/>
        <v>4.34375</v>
      </c>
      <c r="M9" s="62"/>
      <c r="N9" s="65"/>
    </row>
    <row r="10" spans="1:14" x14ac:dyDescent="0.35">
      <c r="A10" s="8"/>
      <c r="H10" s="7"/>
      <c r="I10" s="10">
        <v>4</v>
      </c>
      <c r="J10" s="3">
        <v>6</v>
      </c>
      <c r="K10" s="20">
        <f t="shared" si="0"/>
        <v>-1.09375</v>
      </c>
      <c r="L10" s="20">
        <f t="shared" si="1"/>
        <v>3.25</v>
      </c>
      <c r="M10" s="62"/>
      <c r="N10" s="65"/>
    </row>
    <row r="11" spans="1:14" ht="27.75" customHeight="1" x14ac:dyDescent="0.35">
      <c r="A11" s="58" t="s">
        <v>15</v>
      </c>
      <c r="B11" s="59"/>
      <c r="C11" s="59"/>
      <c r="D11" s="59"/>
      <c r="E11" s="59"/>
      <c r="F11" s="59"/>
      <c r="G11" s="59"/>
      <c r="H11" s="60"/>
      <c r="I11" s="10">
        <v>4.5</v>
      </c>
      <c r="J11" s="3">
        <v>9</v>
      </c>
      <c r="K11" s="20">
        <f t="shared" si="0"/>
        <v>1.90625</v>
      </c>
      <c r="L11" s="20">
        <f t="shared" si="1"/>
        <v>5.15625</v>
      </c>
      <c r="M11" s="62"/>
      <c r="N11" s="65"/>
    </row>
    <row r="12" spans="1:14" x14ac:dyDescent="0.35">
      <c r="A12" s="8" t="s">
        <v>54</v>
      </c>
      <c r="H12" s="7"/>
      <c r="I12" s="10">
        <v>5</v>
      </c>
      <c r="J12" s="3">
        <v>7</v>
      </c>
      <c r="K12" s="20">
        <f t="shared" si="0"/>
        <v>-9.375E-2</v>
      </c>
      <c r="L12" s="20">
        <f t="shared" si="1"/>
        <v>5.0625</v>
      </c>
      <c r="M12" s="62"/>
      <c r="N12" s="65"/>
    </row>
    <row r="13" spans="1:14" x14ac:dyDescent="0.35">
      <c r="A13" s="8" t="s">
        <v>55</v>
      </c>
      <c r="H13" s="7"/>
      <c r="I13" s="10">
        <v>5.5</v>
      </c>
      <c r="J13" s="3">
        <v>7</v>
      </c>
      <c r="K13" s="20">
        <f t="shared" si="0"/>
        <v>-9.375E-2</v>
      </c>
      <c r="L13" s="20">
        <f t="shared" si="1"/>
        <v>4.96875</v>
      </c>
      <c r="M13" s="62"/>
      <c r="N13" s="65"/>
    </row>
    <row r="14" spans="1:14" x14ac:dyDescent="0.35">
      <c r="A14" s="8" t="s">
        <v>18</v>
      </c>
      <c r="F14" s="9"/>
      <c r="H14" s="7"/>
      <c r="I14" s="10">
        <v>6</v>
      </c>
      <c r="J14" s="3">
        <v>7</v>
      </c>
      <c r="K14" s="20">
        <f t="shared" si="0"/>
        <v>-9.375E-2</v>
      </c>
      <c r="L14" s="20">
        <f t="shared" si="1"/>
        <v>4.875</v>
      </c>
      <c r="M14" s="62"/>
      <c r="N14" s="65"/>
    </row>
    <row r="15" spans="1:14" x14ac:dyDescent="0.35">
      <c r="A15" s="8"/>
      <c r="B15" s="1" t="s">
        <v>25</v>
      </c>
      <c r="C15" s="1" t="s">
        <v>24</v>
      </c>
      <c r="H15" s="7"/>
      <c r="I15" s="10">
        <v>6.5</v>
      </c>
      <c r="J15" s="3">
        <v>8</v>
      </c>
      <c r="K15" s="20">
        <f t="shared" si="0"/>
        <v>0.90625</v>
      </c>
      <c r="L15" s="20">
        <f t="shared" si="1"/>
        <v>5.78125</v>
      </c>
      <c r="M15" s="63"/>
      <c r="N15" s="66"/>
    </row>
    <row r="16" spans="1:14" x14ac:dyDescent="0.35">
      <c r="A16" s="8"/>
      <c r="B16" s="10">
        <v>0.5</v>
      </c>
      <c r="C16" s="1">
        <v>7</v>
      </c>
      <c r="H16" s="7"/>
      <c r="I16" s="10">
        <v>7</v>
      </c>
      <c r="J16" s="3">
        <v>11</v>
      </c>
      <c r="K16" s="20">
        <f t="shared" si="0"/>
        <v>3.90625</v>
      </c>
      <c r="L16" s="20">
        <f t="shared" si="1"/>
        <v>9.6875</v>
      </c>
      <c r="M16" s="67">
        <f>_xlfn.PERCENTILE.INC(J16:J22,1-I1)</f>
        <v>10.3</v>
      </c>
      <c r="N16" s="69" t="s">
        <v>4</v>
      </c>
    </row>
    <row r="17" spans="1:19" x14ac:dyDescent="0.35">
      <c r="A17" s="8"/>
      <c r="B17" s="10">
        <v>1</v>
      </c>
      <c r="C17" s="1">
        <v>6</v>
      </c>
      <c r="H17" s="7"/>
      <c r="I17" s="10">
        <v>7.5</v>
      </c>
      <c r="J17" s="3">
        <v>11</v>
      </c>
      <c r="K17" s="20">
        <f t="shared" si="0"/>
        <v>3.90625</v>
      </c>
      <c r="L17" s="20">
        <f t="shared" si="1"/>
        <v>13.59375</v>
      </c>
      <c r="M17" s="67"/>
      <c r="N17" s="69"/>
    </row>
    <row r="18" spans="1:19" x14ac:dyDescent="0.35">
      <c r="A18" s="8"/>
      <c r="B18" s="10">
        <v>1.5</v>
      </c>
      <c r="C18" s="1">
        <v>9</v>
      </c>
      <c r="H18" s="7"/>
      <c r="I18" s="10">
        <v>8</v>
      </c>
      <c r="J18" s="3">
        <v>10</v>
      </c>
      <c r="K18" s="20">
        <f t="shared" si="0"/>
        <v>2.90625</v>
      </c>
      <c r="L18" s="20">
        <f t="shared" si="1"/>
        <v>16.5</v>
      </c>
      <c r="M18" s="67"/>
      <c r="N18" s="69"/>
    </row>
    <row r="19" spans="1:19" x14ac:dyDescent="0.35">
      <c r="A19" s="8"/>
      <c r="B19" s="10">
        <v>2</v>
      </c>
      <c r="C19" s="1">
        <v>7</v>
      </c>
      <c r="H19" s="7"/>
      <c r="I19" s="10">
        <v>8.5</v>
      </c>
      <c r="J19" s="3">
        <v>11</v>
      </c>
      <c r="K19" s="20">
        <f t="shared" si="0"/>
        <v>3.90625</v>
      </c>
      <c r="L19" s="20">
        <f t="shared" si="1"/>
        <v>20.40625</v>
      </c>
      <c r="M19" s="67"/>
      <c r="N19" s="69"/>
    </row>
    <row r="20" spans="1:19" x14ac:dyDescent="0.35">
      <c r="A20" s="8"/>
      <c r="B20" s="10">
        <v>2.5</v>
      </c>
      <c r="C20" s="1">
        <v>7</v>
      </c>
      <c r="H20" s="7"/>
      <c r="I20" s="10">
        <v>9</v>
      </c>
      <c r="J20" s="3">
        <v>13</v>
      </c>
      <c r="K20" s="20">
        <f t="shared" si="0"/>
        <v>5.90625</v>
      </c>
      <c r="L20" s="20">
        <f t="shared" si="1"/>
        <v>26.3125</v>
      </c>
      <c r="M20" s="67"/>
      <c r="N20" s="69"/>
    </row>
    <row r="21" spans="1:19" x14ac:dyDescent="0.35">
      <c r="A21" s="8"/>
      <c r="B21" s="10">
        <v>3</v>
      </c>
      <c r="C21" s="1">
        <v>10</v>
      </c>
      <c r="H21" s="7"/>
      <c r="I21" s="10">
        <v>9.5</v>
      </c>
      <c r="J21" s="3">
        <v>13</v>
      </c>
      <c r="K21" s="20">
        <f t="shared" si="0"/>
        <v>5.90625</v>
      </c>
      <c r="L21" s="20">
        <f t="shared" si="1"/>
        <v>32.21875</v>
      </c>
      <c r="M21" s="67"/>
      <c r="N21" s="69"/>
    </row>
    <row r="22" spans="1:19" x14ac:dyDescent="0.35">
      <c r="A22" s="8"/>
      <c r="B22" s="10">
        <v>3.5</v>
      </c>
      <c r="C22" s="1">
        <v>8</v>
      </c>
      <c r="H22" s="7"/>
      <c r="I22" s="10">
        <v>10</v>
      </c>
      <c r="J22" s="3">
        <v>12</v>
      </c>
      <c r="K22" s="20">
        <f t="shared" si="0"/>
        <v>4.90625</v>
      </c>
      <c r="L22" s="20">
        <f t="shared" si="1"/>
        <v>37.125</v>
      </c>
      <c r="M22" s="68"/>
      <c r="N22" s="70"/>
    </row>
    <row r="23" spans="1:19" x14ac:dyDescent="0.35">
      <c r="A23" s="8"/>
      <c r="B23" s="10">
        <v>4</v>
      </c>
      <c r="C23" s="1">
        <v>6</v>
      </c>
      <c r="H23" s="7"/>
      <c r="I23" s="10">
        <v>10.5</v>
      </c>
      <c r="J23" s="3">
        <v>3</v>
      </c>
      <c r="K23" s="20">
        <f t="shared" si="0"/>
        <v>-4.09375</v>
      </c>
      <c r="L23" s="24">
        <f t="shared" si="1"/>
        <v>33.03125</v>
      </c>
      <c r="M23" s="52">
        <f>_xlfn.PERCENTILE.INC(J23:J34,1-I1)</f>
        <v>3</v>
      </c>
      <c r="N23" s="55" t="s">
        <v>2</v>
      </c>
    </row>
    <row r="24" spans="1:19" x14ac:dyDescent="0.35">
      <c r="A24" s="8"/>
      <c r="B24" s="10">
        <v>4.5</v>
      </c>
      <c r="C24" s="1">
        <v>9</v>
      </c>
      <c r="H24" s="7"/>
      <c r="I24" s="10">
        <v>11</v>
      </c>
      <c r="J24" s="3">
        <v>3</v>
      </c>
      <c r="K24" s="20">
        <f t="shared" si="0"/>
        <v>-4.09375</v>
      </c>
      <c r="L24" s="24">
        <f t="shared" si="1"/>
        <v>28.9375</v>
      </c>
      <c r="M24" s="53"/>
      <c r="N24" s="56"/>
    </row>
    <row r="25" spans="1:19" x14ac:dyDescent="0.35">
      <c r="A25" s="8"/>
      <c r="B25" s="10">
        <v>5</v>
      </c>
      <c r="C25" s="1">
        <v>7</v>
      </c>
      <c r="H25" s="7"/>
      <c r="I25" s="10">
        <v>11.5</v>
      </c>
      <c r="J25" s="3">
        <v>4</v>
      </c>
      <c r="K25" s="20">
        <f t="shared" si="0"/>
        <v>-3.09375</v>
      </c>
      <c r="L25" s="24">
        <f t="shared" si="1"/>
        <v>25.84375</v>
      </c>
      <c r="M25" s="53"/>
      <c r="N25" s="56"/>
    </row>
    <row r="26" spans="1:19" x14ac:dyDescent="0.35">
      <c r="A26" s="8"/>
      <c r="B26" s="10">
        <v>5.5</v>
      </c>
      <c r="C26" s="1">
        <v>7</v>
      </c>
      <c r="H26" s="7"/>
      <c r="I26" s="10">
        <v>12</v>
      </c>
      <c r="J26" s="3">
        <v>5</v>
      </c>
      <c r="K26" s="20">
        <f t="shared" si="0"/>
        <v>-2.09375</v>
      </c>
      <c r="L26" s="24">
        <f t="shared" si="1"/>
        <v>23.75</v>
      </c>
      <c r="M26" s="53"/>
      <c r="N26" s="56"/>
      <c r="P26">
        <v>6.5</v>
      </c>
      <c r="Q26">
        <v>40</v>
      </c>
      <c r="R26">
        <v>10</v>
      </c>
      <c r="S26">
        <v>40</v>
      </c>
    </row>
    <row r="27" spans="1:19" x14ac:dyDescent="0.35">
      <c r="A27" s="8"/>
      <c r="B27" s="10">
        <v>6</v>
      </c>
      <c r="C27" s="1">
        <v>7</v>
      </c>
      <c r="H27" s="7"/>
      <c r="I27" s="10">
        <v>12.5</v>
      </c>
      <c r="J27" s="3">
        <v>6</v>
      </c>
      <c r="K27" s="20">
        <f t="shared" si="0"/>
        <v>-1.09375</v>
      </c>
      <c r="L27" s="24">
        <f t="shared" si="1"/>
        <v>22.65625</v>
      </c>
      <c r="M27" s="53"/>
      <c r="N27" s="56"/>
      <c r="P27">
        <v>6.5</v>
      </c>
      <c r="Q27">
        <v>-5</v>
      </c>
      <c r="R27">
        <v>10</v>
      </c>
      <c r="S27">
        <v>-5</v>
      </c>
    </row>
    <row r="28" spans="1:19" x14ac:dyDescent="0.35">
      <c r="A28" s="8"/>
      <c r="B28" s="10">
        <v>6.5</v>
      </c>
      <c r="C28" s="1">
        <v>8</v>
      </c>
      <c r="H28" s="7"/>
      <c r="I28" s="10">
        <v>13</v>
      </c>
      <c r="J28" s="3">
        <v>4</v>
      </c>
      <c r="K28" s="20">
        <f t="shared" si="0"/>
        <v>-3.09375</v>
      </c>
      <c r="L28" s="24">
        <f t="shared" si="1"/>
        <v>19.5625</v>
      </c>
      <c r="M28" s="53"/>
      <c r="N28" s="56"/>
    </row>
    <row r="29" spans="1:19" x14ac:dyDescent="0.35">
      <c r="A29" s="8"/>
      <c r="B29" s="10">
        <v>7</v>
      </c>
      <c r="C29" s="1">
        <v>11</v>
      </c>
      <c r="H29" s="7"/>
      <c r="I29" s="10">
        <v>13.5</v>
      </c>
      <c r="J29" s="3">
        <v>3</v>
      </c>
      <c r="K29" s="20">
        <f t="shared" si="0"/>
        <v>-4.09375</v>
      </c>
      <c r="L29" s="24">
        <f t="shared" si="1"/>
        <v>15.46875</v>
      </c>
      <c r="M29" s="53"/>
      <c r="N29" s="56"/>
    </row>
    <row r="30" spans="1:19" x14ac:dyDescent="0.35">
      <c r="A30" s="8"/>
      <c r="B30" s="10">
        <v>7.5</v>
      </c>
      <c r="C30" s="1">
        <v>11</v>
      </c>
      <c r="H30" s="7"/>
      <c r="I30" s="10">
        <v>14</v>
      </c>
      <c r="J30" s="3">
        <v>3</v>
      </c>
      <c r="K30" s="20">
        <f t="shared" si="0"/>
        <v>-4.09375</v>
      </c>
      <c r="L30" s="24">
        <f t="shared" si="1"/>
        <v>11.375</v>
      </c>
      <c r="M30" s="53"/>
      <c r="N30" s="56"/>
    </row>
    <row r="31" spans="1:19" x14ac:dyDescent="0.35">
      <c r="A31" s="8"/>
      <c r="B31" s="10">
        <v>8</v>
      </c>
      <c r="C31" s="1">
        <v>10</v>
      </c>
      <c r="H31" s="7"/>
      <c r="I31" s="10">
        <v>14.5</v>
      </c>
      <c r="J31" s="3">
        <v>6</v>
      </c>
      <c r="K31" s="20">
        <f t="shared" si="0"/>
        <v>-1.09375</v>
      </c>
      <c r="L31" s="24">
        <f t="shared" si="1"/>
        <v>10.28125</v>
      </c>
      <c r="M31" s="53"/>
      <c r="N31" s="56"/>
    </row>
    <row r="32" spans="1:19" x14ac:dyDescent="0.35">
      <c r="A32" s="8"/>
      <c r="B32" s="10">
        <v>8.5</v>
      </c>
      <c r="C32" s="1">
        <v>11</v>
      </c>
      <c r="H32" s="7"/>
      <c r="I32" s="10">
        <v>15</v>
      </c>
      <c r="J32" s="3">
        <v>4</v>
      </c>
      <c r="K32" s="20">
        <f t="shared" si="0"/>
        <v>-3.09375</v>
      </c>
      <c r="L32" s="24">
        <f t="shared" si="1"/>
        <v>7.1875</v>
      </c>
      <c r="M32" s="53"/>
      <c r="N32" s="56"/>
    </row>
    <row r="33" spans="1:14" x14ac:dyDescent="0.35">
      <c r="A33" s="8"/>
      <c r="B33" s="10">
        <v>9</v>
      </c>
      <c r="C33" s="1">
        <v>13</v>
      </c>
      <c r="H33" s="7"/>
      <c r="I33" s="10">
        <v>15.5</v>
      </c>
      <c r="J33" s="3">
        <v>3</v>
      </c>
      <c r="K33" s="20">
        <f t="shared" si="0"/>
        <v>-4.09375</v>
      </c>
      <c r="L33" s="24">
        <f t="shared" si="1"/>
        <v>3.09375</v>
      </c>
      <c r="M33" s="53"/>
      <c r="N33" s="56"/>
    </row>
    <row r="34" spans="1:14" x14ac:dyDescent="0.35">
      <c r="A34" s="8"/>
      <c r="B34" s="10">
        <v>9.5</v>
      </c>
      <c r="C34" s="1">
        <v>13</v>
      </c>
      <c r="H34" s="7"/>
      <c r="I34" s="10">
        <v>16</v>
      </c>
      <c r="J34" s="3">
        <v>4</v>
      </c>
      <c r="K34" s="20">
        <f t="shared" si="0"/>
        <v>-3.09375</v>
      </c>
      <c r="L34" s="24">
        <f t="shared" si="1"/>
        <v>0</v>
      </c>
      <c r="M34" s="54"/>
      <c r="N34" s="57"/>
    </row>
    <row r="35" spans="1:14" x14ac:dyDescent="0.35">
      <c r="A35" s="8"/>
      <c r="B35" s="10">
        <v>10</v>
      </c>
      <c r="C35" s="1">
        <v>12</v>
      </c>
      <c r="H35" s="7"/>
      <c r="I35" s="12" t="s">
        <v>10</v>
      </c>
      <c r="J35" s="25">
        <f>AVERAGE(J3:J34)</f>
        <v>7.09375</v>
      </c>
      <c r="K35" s="1"/>
      <c r="L35" s="1"/>
      <c r="M35" s="1"/>
      <c r="N35" s="1"/>
    </row>
    <row r="36" spans="1:14" x14ac:dyDescent="0.35">
      <c r="A36" s="8"/>
      <c r="B36" s="10">
        <v>10.5</v>
      </c>
      <c r="C36" s="1">
        <v>3</v>
      </c>
      <c r="H36" s="7"/>
      <c r="I36" s="10"/>
      <c r="J36" s="1"/>
      <c r="K36" s="19"/>
      <c r="L36" s="1"/>
      <c r="M36" s="1"/>
      <c r="N36" s="1"/>
    </row>
    <row r="37" spans="1:14" x14ac:dyDescent="0.35">
      <c r="A37" s="8"/>
      <c r="B37" s="10">
        <v>11</v>
      </c>
      <c r="C37" s="1">
        <v>3</v>
      </c>
      <c r="I37" s="18"/>
    </row>
    <row r="38" spans="1:14" x14ac:dyDescent="0.35">
      <c r="A38" s="8"/>
      <c r="B38" s="10">
        <v>11.5</v>
      </c>
      <c r="C38" s="1">
        <v>4</v>
      </c>
      <c r="I38" s="18"/>
    </row>
    <row r="39" spans="1:14" x14ac:dyDescent="0.35">
      <c r="A39" s="8"/>
      <c r="B39" s="10">
        <v>12</v>
      </c>
      <c r="C39" s="1">
        <v>5</v>
      </c>
      <c r="I39" s="18"/>
    </row>
    <row r="40" spans="1:14" x14ac:dyDescent="0.35">
      <c r="A40" s="8"/>
      <c r="B40" s="10">
        <v>12.5</v>
      </c>
      <c r="C40" s="1">
        <v>6</v>
      </c>
      <c r="I40" s="18"/>
    </row>
    <row r="41" spans="1:14" x14ac:dyDescent="0.35">
      <c r="A41" s="8"/>
      <c r="B41" s="10">
        <v>13</v>
      </c>
      <c r="C41" s="1">
        <v>4</v>
      </c>
      <c r="I41" s="18"/>
    </row>
    <row r="42" spans="1:14" x14ac:dyDescent="0.35">
      <c r="A42" s="8"/>
      <c r="B42" s="10">
        <v>13.5</v>
      </c>
      <c r="C42" s="1">
        <v>3</v>
      </c>
      <c r="I42" s="18"/>
    </row>
    <row r="43" spans="1:14" x14ac:dyDescent="0.35">
      <c r="A43" s="8"/>
      <c r="B43" s="10">
        <v>14</v>
      </c>
      <c r="C43" s="1">
        <v>3</v>
      </c>
    </row>
    <row r="44" spans="1:14" x14ac:dyDescent="0.35">
      <c r="A44" s="8"/>
      <c r="B44" s="10">
        <v>14.5</v>
      </c>
      <c r="C44" s="1">
        <v>6</v>
      </c>
    </row>
    <row r="45" spans="1:14" x14ac:dyDescent="0.35">
      <c r="B45" s="10">
        <v>15</v>
      </c>
      <c r="C45" s="1">
        <v>4</v>
      </c>
    </row>
    <row r="46" spans="1:14" x14ac:dyDescent="0.35">
      <c r="B46" s="10">
        <v>15.5</v>
      </c>
      <c r="C46" s="1">
        <v>3</v>
      </c>
      <c r="J46" s="11"/>
    </row>
    <row r="47" spans="1:14" x14ac:dyDescent="0.35">
      <c r="B47" s="10">
        <v>16</v>
      </c>
      <c r="C47" s="1">
        <v>4</v>
      </c>
    </row>
    <row r="48" spans="1:14" x14ac:dyDescent="0.35">
      <c r="J48" s="11"/>
    </row>
    <row r="49" spans="10:14" ht="15.5" x14ac:dyDescent="0.35">
      <c r="J49" s="13"/>
      <c r="K49" s="13"/>
      <c r="L49" s="13"/>
      <c r="M49" s="13"/>
    </row>
    <row r="50" spans="10:14" ht="15.5" x14ac:dyDescent="0.35">
      <c r="J50" s="13"/>
      <c r="K50" s="13"/>
      <c r="L50" s="13"/>
      <c r="M50" s="13"/>
    </row>
    <row r="51" spans="10:14" ht="15.5" x14ac:dyDescent="0.35">
      <c r="J51" s="13"/>
      <c r="K51" s="13"/>
      <c r="L51" s="13"/>
      <c r="M51" s="13"/>
    </row>
    <row r="52" spans="10:14" ht="15.5" x14ac:dyDescent="0.35">
      <c r="J52" s="13"/>
      <c r="K52" s="13"/>
      <c r="L52" s="13"/>
      <c r="M52" s="13"/>
    </row>
    <row r="53" spans="10:14" ht="15.5" x14ac:dyDescent="0.35">
      <c r="J53" s="13"/>
      <c r="K53" s="13"/>
      <c r="L53" s="13"/>
      <c r="M53" s="13"/>
    </row>
    <row r="54" spans="10:14" ht="15.5" x14ac:dyDescent="0.35">
      <c r="J54" s="13"/>
      <c r="K54" s="13"/>
      <c r="L54" s="13"/>
      <c r="M54" s="13"/>
    </row>
    <row r="56" spans="10:14" x14ac:dyDescent="0.35">
      <c r="J56" s="11"/>
    </row>
    <row r="57" spans="10:14" ht="15.5" x14ac:dyDescent="0.35">
      <c r="J57" s="13"/>
      <c r="K57" s="13"/>
      <c r="L57" s="13"/>
      <c r="M57" s="13"/>
    </row>
    <row r="58" spans="10:14" ht="15.5" x14ac:dyDescent="0.35">
      <c r="J58" s="13"/>
      <c r="K58" s="13"/>
      <c r="L58" s="13"/>
      <c r="M58" s="13"/>
      <c r="N58" s="13"/>
    </row>
    <row r="59" spans="10:14" ht="15.5" x14ac:dyDescent="0.35">
      <c r="J59" s="13"/>
      <c r="K59" s="13"/>
      <c r="L59" s="13"/>
      <c r="M59" s="13"/>
    </row>
    <row r="60" spans="10:14" ht="15.5" x14ac:dyDescent="0.35">
      <c r="J60" s="13"/>
      <c r="K60" s="13"/>
      <c r="L60" s="13"/>
      <c r="M60" s="13"/>
    </row>
    <row r="61" spans="10:14" ht="15.5" x14ac:dyDescent="0.35">
      <c r="J61" s="13"/>
      <c r="K61" s="13"/>
      <c r="L61" s="13"/>
      <c r="M61" s="13"/>
    </row>
    <row r="62" spans="10:14" ht="15.5" x14ac:dyDescent="0.35">
      <c r="J62" s="13"/>
      <c r="K62" s="13"/>
      <c r="L62" s="13"/>
      <c r="M62" s="13"/>
    </row>
  </sheetData>
  <mergeCells count="7">
    <mergeCell ref="M23:M34"/>
    <mergeCell ref="N23:N34"/>
    <mergeCell ref="A11:H11"/>
    <mergeCell ref="M3:M15"/>
    <mergeCell ref="N3:N15"/>
    <mergeCell ref="M16:M22"/>
    <mergeCell ref="N16:N2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47EB-BB43-42A6-9F67-809766E27EF1}">
  <sheetPr>
    <tabColor rgb="FF92D050"/>
  </sheetPr>
  <dimension ref="A2:F13"/>
  <sheetViews>
    <sheetView zoomScale="110" zoomScaleNormal="110" workbookViewId="0">
      <selection activeCell="G17" sqref="G17"/>
    </sheetView>
  </sheetViews>
  <sheetFormatPr defaultRowHeight="14.5" x14ac:dyDescent="0.35"/>
  <cols>
    <col min="1" max="1" width="37.453125" customWidth="1"/>
    <col min="2" max="2" width="7.26953125" customWidth="1"/>
    <col min="4" max="4" width="10.54296875" customWidth="1"/>
    <col min="5" max="5" width="13.453125" customWidth="1"/>
    <col min="6" max="6" width="10.7265625" customWidth="1"/>
  </cols>
  <sheetData>
    <row r="2" spans="1:6" x14ac:dyDescent="0.35">
      <c r="A2" s="11" t="s">
        <v>27</v>
      </c>
    </row>
    <row r="5" spans="1:6" ht="45.5" customHeight="1" x14ac:dyDescent="0.35">
      <c r="A5" s="21" t="s">
        <v>31</v>
      </c>
      <c r="B5" s="39">
        <v>4.05</v>
      </c>
      <c r="C5" s="40" t="s">
        <v>34</v>
      </c>
      <c r="D5" s="41" t="s">
        <v>39</v>
      </c>
      <c r="E5" s="41" t="s">
        <v>38</v>
      </c>
      <c r="F5" s="41" t="s">
        <v>37</v>
      </c>
    </row>
    <row r="6" spans="1:6" x14ac:dyDescent="0.35">
      <c r="A6" s="1" t="s">
        <v>30</v>
      </c>
      <c r="B6" s="1"/>
      <c r="C6" s="1"/>
      <c r="D6" s="1"/>
      <c r="E6" s="1"/>
      <c r="F6" s="1"/>
    </row>
    <row r="7" spans="1:6" ht="16.5" x14ac:dyDescent="0.45">
      <c r="A7" s="1" t="s">
        <v>29</v>
      </c>
      <c r="B7" s="1">
        <v>1500</v>
      </c>
      <c r="C7" s="1" t="s">
        <v>28</v>
      </c>
      <c r="D7" s="3">
        <v>0.35</v>
      </c>
      <c r="E7" s="27">
        <v>40</v>
      </c>
      <c r="F7" s="28">
        <f>(D7*E7/25.4)</f>
        <v>0.55118110236220474</v>
      </c>
    </row>
    <row r="8" spans="1:6" ht="16.5" x14ac:dyDescent="0.45">
      <c r="A8" s="1" t="s">
        <v>32</v>
      </c>
      <c r="B8" s="1">
        <v>2400</v>
      </c>
      <c r="C8" s="1" t="s">
        <v>28</v>
      </c>
      <c r="D8" s="3">
        <v>0.45</v>
      </c>
      <c r="E8" s="27">
        <v>140</v>
      </c>
      <c r="F8" s="28">
        <f t="shared" ref="F8:F11" si="0">(D8*E8/25.4)</f>
        <v>2.4803149606299213</v>
      </c>
    </row>
    <row r="9" spans="1:6" x14ac:dyDescent="0.35">
      <c r="A9" s="1" t="s">
        <v>33</v>
      </c>
      <c r="B9" s="20">
        <v>2</v>
      </c>
      <c r="C9" s="1" t="s">
        <v>28</v>
      </c>
      <c r="D9" s="3">
        <v>0.13</v>
      </c>
      <c r="E9" s="27">
        <v>200</v>
      </c>
      <c r="F9" s="28">
        <f t="shared" si="0"/>
        <v>1.0236220472440944</v>
      </c>
    </row>
    <row r="10" spans="1:6" x14ac:dyDescent="0.35">
      <c r="A10" s="1" t="s">
        <v>35</v>
      </c>
      <c r="B10" s="3" t="s">
        <v>16</v>
      </c>
      <c r="C10" s="3" t="s">
        <v>16</v>
      </c>
      <c r="D10" s="3">
        <v>0.14499999999999999</v>
      </c>
      <c r="E10" s="27">
        <v>0</v>
      </c>
      <c r="F10" s="28">
        <f>(D10*E10/25.4)</f>
        <v>0</v>
      </c>
    </row>
    <row r="11" spans="1:6" x14ac:dyDescent="0.35">
      <c r="A11" s="1" t="s">
        <v>36</v>
      </c>
      <c r="B11" s="3" t="s">
        <v>16</v>
      </c>
      <c r="C11" s="3" t="s">
        <v>16</v>
      </c>
      <c r="D11" s="3">
        <v>0.18</v>
      </c>
      <c r="E11" s="27">
        <v>0</v>
      </c>
      <c r="F11" s="28">
        <f t="shared" si="0"/>
        <v>0</v>
      </c>
    </row>
    <row r="12" spans="1:6" x14ac:dyDescent="0.35">
      <c r="A12" s="1"/>
      <c r="B12" s="1"/>
      <c r="C12" s="1"/>
      <c r="D12" s="1"/>
      <c r="E12" s="1"/>
      <c r="F12" s="28"/>
    </row>
    <row r="13" spans="1:6" ht="18.5" x14ac:dyDescent="0.45">
      <c r="A13" s="71" t="s">
        <v>17</v>
      </c>
      <c r="B13" s="72"/>
      <c r="C13" s="72"/>
      <c r="D13" s="72"/>
      <c r="E13" s="73"/>
      <c r="F13" s="29">
        <f>SUM(F7:F12)</f>
        <v>4.0551181102362204</v>
      </c>
    </row>
  </sheetData>
  <mergeCells count="1">
    <mergeCell ref="A13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01C53-539F-4D65-8C42-0EDFB2C343D8}">
  <sheetPr>
    <tabColor theme="7"/>
  </sheetPr>
  <dimension ref="A2:Z86"/>
  <sheetViews>
    <sheetView zoomScale="124" zoomScaleNormal="124" workbookViewId="0">
      <selection activeCell="L1" sqref="L1"/>
    </sheetView>
  </sheetViews>
  <sheetFormatPr defaultRowHeight="14.5" x14ac:dyDescent="0.35"/>
  <cols>
    <col min="3" max="3" width="9.54296875" customWidth="1"/>
    <col min="25" max="25" width="10.6328125" customWidth="1"/>
  </cols>
  <sheetData>
    <row r="2" spans="1:26" ht="58" x14ac:dyDescent="0.35">
      <c r="A2" s="23" t="s">
        <v>12</v>
      </c>
      <c r="B2" s="23" t="s">
        <v>43</v>
      </c>
      <c r="C2" s="23" t="s">
        <v>80</v>
      </c>
      <c r="D2" s="23" t="s">
        <v>41</v>
      </c>
      <c r="E2" s="21" t="s">
        <v>81</v>
      </c>
      <c r="F2" s="23" t="s">
        <v>82</v>
      </c>
      <c r="G2" s="21" t="s">
        <v>51</v>
      </c>
      <c r="H2" s="23" t="s">
        <v>44</v>
      </c>
      <c r="I2" s="23" t="s">
        <v>49</v>
      </c>
      <c r="J2" s="21" t="s">
        <v>45</v>
      </c>
      <c r="K2" s="21" t="s">
        <v>13</v>
      </c>
      <c r="W2">
        <v>0.3</v>
      </c>
      <c r="Y2" s="74" t="s">
        <v>50</v>
      </c>
      <c r="Z2" s="75"/>
    </row>
    <row r="3" spans="1:26" x14ac:dyDescent="0.35">
      <c r="A3" s="28">
        <v>0</v>
      </c>
      <c r="B3" s="28">
        <v>7</v>
      </c>
      <c r="C3" s="1">
        <v>450</v>
      </c>
      <c r="D3" s="20">
        <v>3.8</v>
      </c>
      <c r="E3" s="20">
        <f t="shared" ref="E3:E34" si="0">225.42*(C3^-0.678)</f>
        <v>3.581907456862595</v>
      </c>
      <c r="F3" s="1">
        <v>4.63</v>
      </c>
      <c r="G3" s="20">
        <f>F3-E3</f>
        <v>1.0480925431374049</v>
      </c>
      <c r="H3" s="35">
        <f>(G3/0.35)*25.4</f>
        <v>76.061573130543096</v>
      </c>
      <c r="I3" s="35">
        <v>76.061573130543096</v>
      </c>
      <c r="J3" s="35">
        <f>$I$67-I3</f>
        <v>-27.435159200253409</v>
      </c>
      <c r="K3" s="35">
        <f>J3</f>
        <v>-27.435159200253409</v>
      </c>
      <c r="V3" s="31"/>
      <c r="Y3" s="43" t="s">
        <v>42</v>
      </c>
      <c r="Z3" s="27" t="s">
        <v>17</v>
      </c>
    </row>
    <row r="4" spans="1:26" x14ac:dyDescent="0.35">
      <c r="A4" s="28">
        <v>0.25</v>
      </c>
      <c r="B4" s="28">
        <v>8</v>
      </c>
      <c r="C4" s="1">
        <v>450</v>
      </c>
      <c r="D4" s="20">
        <v>3.7</v>
      </c>
      <c r="E4" s="20">
        <f t="shared" si="0"/>
        <v>3.581907456862595</v>
      </c>
      <c r="F4" s="1">
        <v>4.37</v>
      </c>
      <c r="G4" s="20">
        <f t="shared" ref="G4:G66" si="1">F4-E4</f>
        <v>0.78809254313740507</v>
      </c>
      <c r="H4" s="35">
        <f t="shared" ref="H4:H66" si="2">(G4/0.35)*25.4</f>
        <v>57.193001701971681</v>
      </c>
      <c r="I4" s="35">
        <v>57.193001701971681</v>
      </c>
      <c r="J4" s="35">
        <f t="shared" ref="J4:J66" si="3">$I$67-I4</f>
        <v>-8.5665877716819949</v>
      </c>
      <c r="K4" s="35">
        <f>J4+K3</f>
        <v>-36.001746971935404</v>
      </c>
      <c r="V4" s="31"/>
      <c r="Y4" s="26">
        <v>380</v>
      </c>
      <c r="Z4" s="37">
        <v>4</v>
      </c>
    </row>
    <row r="5" spans="1:26" x14ac:dyDescent="0.35">
      <c r="A5" s="28">
        <v>0.5</v>
      </c>
      <c r="B5" s="28">
        <v>9</v>
      </c>
      <c r="C5" s="1">
        <v>425</v>
      </c>
      <c r="D5" s="20">
        <v>3.9</v>
      </c>
      <c r="E5" s="20">
        <f t="shared" si="0"/>
        <v>3.7234433515286893</v>
      </c>
      <c r="F5" s="1">
        <v>4.37</v>
      </c>
      <c r="G5" s="20">
        <f t="shared" si="1"/>
        <v>0.64655664847131078</v>
      </c>
      <c r="H5" s="35">
        <f t="shared" si="2"/>
        <v>46.92153963191798</v>
      </c>
      <c r="I5" s="35">
        <v>46.92153963191798</v>
      </c>
      <c r="J5" s="35">
        <f t="shared" si="3"/>
        <v>1.7048742983717062</v>
      </c>
      <c r="K5" s="35">
        <f t="shared" ref="K5:K66" si="4">J5+K4</f>
        <v>-34.296872673563698</v>
      </c>
      <c r="V5" s="31"/>
      <c r="Y5" s="26">
        <v>430</v>
      </c>
      <c r="Z5" s="26">
        <v>3.7</v>
      </c>
    </row>
    <row r="6" spans="1:26" x14ac:dyDescent="0.35">
      <c r="A6" s="28">
        <v>0.75</v>
      </c>
      <c r="B6" s="28">
        <v>10</v>
      </c>
      <c r="C6" s="1">
        <v>400</v>
      </c>
      <c r="D6" s="20">
        <v>3.95</v>
      </c>
      <c r="E6" s="20">
        <f t="shared" si="0"/>
        <v>3.8796787967854409</v>
      </c>
      <c r="F6" s="1">
        <v>4.37</v>
      </c>
      <c r="G6" s="20">
        <f t="shared" si="1"/>
        <v>0.49032120321455919</v>
      </c>
      <c r="H6" s="35">
        <f t="shared" si="2"/>
        <v>35.583310176142298</v>
      </c>
      <c r="I6" s="35">
        <v>35.583310176142298</v>
      </c>
      <c r="J6" s="35">
        <f t="shared" si="3"/>
        <v>13.043103754147388</v>
      </c>
      <c r="K6" s="35">
        <f t="shared" si="4"/>
        <v>-21.253768919416309</v>
      </c>
      <c r="V6" s="31"/>
      <c r="Y6" s="26">
        <v>450</v>
      </c>
      <c r="Z6" s="26">
        <v>3.6</v>
      </c>
    </row>
    <row r="7" spans="1:26" x14ac:dyDescent="0.35">
      <c r="A7" s="28">
        <v>1</v>
      </c>
      <c r="B7" s="28">
        <v>14</v>
      </c>
      <c r="C7" s="1">
        <v>387</v>
      </c>
      <c r="D7" s="20">
        <v>4.05</v>
      </c>
      <c r="E7" s="20">
        <f t="shared" si="0"/>
        <v>3.9675682952336087</v>
      </c>
      <c r="F7" s="1">
        <v>4.37</v>
      </c>
      <c r="G7" s="20">
        <f t="shared" si="1"/>
        <v>0.40243170476639145</v>
      </c>
      <c r="H7" s="35">
        <f t="shared" si="2"/>
        <v>29.205043717332412</v>
      </c>
      <c r="I7" s="35">
        <v>29.205043717332412</v>
      </c>
      <c r="J7" s="35">
        <f t="shared" si="3"/>
        <v>19.421370212957275</v>
      </c>
      <c r="K7" s="35">
        <f t="shared" si="4"/>
        <v>-1.8323987064590348</v>
      </c>
      <c r="V7" s="31"/>
      <c r="Y7" s="26">
        <v>523</v>
      </c>
      <c r="Z7" s="26">
        <v>3.2</v>
      </c>
    </row>
    <row r="8" spans="1:26" x14ac:dyDescent="0.35">
      <c r="A8" s="28">
        <v>1.25</v>
      </c>
      <c r="B8" s="28">
        <v>10</v>
      </c>
      <c r="C8" s="1">
        <v>394</v>
      </c>
      <c r="D8" s="20">
        <v>4</v>
      </c>
      <c r="E8" s="20">
        <f t="shared" si="0"/>
        <v>3.9196384300257741</v>
      </c>
      <c r="F8" s="1">
        <v>4.37</v>
      </c>
      <c r="G8" s="20">
        <f t="shared" si="1"/>
        <v>0.45036156997422605</v>
      </c>
      <c r="H8" s="35">
        <f t="shared" si="2"/>
        <v>32.683382506700973</v>
      </c>
      <c r="I8" s="35">
        <v>32.683382506700973</v>
      </c>
      <c r="J8" s="35">
        <f t="shared" si="3"/>
        <v>15.943031423588714</v>
      </c>
      <c r="K8" s="35">
        <f t="shared" si="4"/>
        <v>14.110632717129679</v>
      </c>
      <c r="V8" s="31"/>
      <c r="Y8" s="26">
        <v>560</v>
      </c>
      <c r="Z8" s="26">
        <v>3.1</v>
      </c>
    </row>
    <row r="9" spans="1:26" x14ac:dyDescent="0.35">
      <c r="A9" s="36">
        <v>1.35</v>
      </c>
      <c r="B9" s="36"/>
      <c r="C9" s="26">
        <v>430</v>
      </c>
      <c r="D9" s="37"/>
      <c r="E9" s="37">
        <f t="shared" si="0"/>
        <v>3.6940335252215886</v>
      </c>
      <c r="F9" s="26">
        <v>4.37</v>
      </c>
      <c r="G9" s="37">
        <f t="shared" si="1"/>
        <v>0.67596647477841154</v>
      </c>
      <c r="H9" s="38">
        <f t="shared" si="2"/>
        <v>49.055852741061862</v>
      </c>
      <c r="I9" s="38">
        <v>49.055852741061862</v>
      </c>
      <c r="J9" s="38">
        <f t="shared" si="3"/>
        <v>-0.42943881077217583</v>
      </c>
      <c r="K9" s="38">
        <f t="shared" si="4"/>
        <v>13.681193906357503</v>
      </c>
      <c r="V9" s="31"/>
    </row>
    <row r="10" spans="1:26" x14ac:dyDescent="0.35">
      <c r="A10" s="28">
        <v>1.5</v>
      </c>
      <c r="B10" s="28">
        <v>11</v>
      </c>
      <c r="C10" s="1">
        <v>380</v>
      </c>
      <c r="D10" s="20">
        <v>4.05</v>
      </c>
      <c r="E10" s="20">
        <f t="shared" si="0"/>
        <v>4.0169753521345246</v>
      </c>
      <c r="F10" s="1">
        <v>4.37</v>
      </c>
      <c r="G10" s="20">
        <f t="shared" si="1"/>
        <v>0.35302464786547549</v>
      </c>
      <c r="H10" s="35">
        <f t="shared" si="2"/>
        <v>25.619503016523076</v>
      </c>
      <c r="I10" s="35">
        <v>25.619503016523076</v>
      </c>
      <c r="J10" s="35">
        <f t="shared" si="3"/>
        <v>23.00691091376661</v>
      </c>
      <c r="K10" s="35">
        <f t="shared" si="4"/>
        <v>36.68810482012411</v>
      </c>
      <c r="V10" s="31"/>
    </row>
    <row r="11" spans="1:26" x14ac:dyDescent="0.35">
      <c r="A11" s="28">
        <v>1.75</v>
      </c>
      <c r="B11" s="28">
        <v>11</v>
      </c>
      <c r="C11" s="1">
        <v>390</v>
      </c>
      <c r="D11" s="20">
        <v>4</v>
      </c>
      <c r="E11" s="20">
        <f t="shared" si="0"/>
        <v>3.9468501865932963</v>
      </c>
      <c r="F11" s="1">
        <v>4.37</v>
      </c>
      <c r="G11" s="20">
        <f t="shared" si="1"/>
        <v>0.42314981340670377</v>
      </c>
      <c r="H11" s="35">
        <f t="shared" si="2"/>
        <v>30.70858645865793</v>
      </c>
      <c r="I11" s="35">
        <v>30.70858645865793</v>
      </c>
      <c r="J11" s="35">
        <f t="shared" si="3"/>
        <v>17.917827471631757</v>
      </c>
      <c r="K11" s="35">
        <f t="shared" si="4"/>
        <v>54.605932291755863</v>
      </c>
      <c r="V11" s="31"/>
    </row>
    <row r="12" spans="1:26" x14ac:dyDescent="0.35">
      <c r="A12" s="28">
        <v>2</v>
      </c>
      <c r="B12" s="28">
        <v>6</v>
      </c>
      <c r="C12" s="1">
        <v>455</v>
      </c>
      <c r="D12" s="20">
        <v>3.7</v>
      </c>
      <c r="E12" s="20">
        <f t="shared" si="0"/>
        <v>3.5551728323391232</v>
      </c>
      <c r="F12" s="1">
        <v>4.63</v>
      </c>
      <c r="G12" s="20">
        <f t="shared" si="1"/>
        <v>1.0748271676608767</v>
      </c>
      <c r="H12" s="35">
        <f t="shared" si="2"/>
        <v>78.001743024532203</v>
      </c>
      <c r="I12" s="35">
        <v>78.001743024532203</v>
      </c>
      <c r="J12" s="35">
        <f t="shared" si="3"/>
        <v>-29.375329094242517</v>
      </c>
      <c r="K12" s="35">
        <f t="shared" si="4"/>
        <v>25.230603197513346</v>
      </c>
      <c r="V12" s="31"/>
    </row>
    <row r="13" spans="1:26" x14ac:dyDescent="0.35">
      <c r="A13" s="28">
        <v>2.25</v>
      </c>
      <c r="B13" s="28">
        <v>6</v>
      </c>
      <c r="C13" s="1">
        <v>465</v>
      </c>
      <c r="D13" s="20">
        <v>3.6</v>
      </c>
      <c r="E13" s="20">
        <f t="shared" si="0"/>
        <v>3.503154918732581</v>
      </c>
      <c r="F13" s="1">
        <v>4.63</v>
      </c>
      <c r="G13" s="20">
        <f t="shared" si="1"/>
        <v>1.1268450812674189</v>
      </c>
      <c r="H13" s="35">
        <f t="shared" si="2"/>
        <v>81.776757326264118</v>
      </c>
      <c r="I13" s="35">
        <v>81.776757326264118</v>
      </c>
      <c r="J13" s="35">
        <f t="shared" si="3"/>
        <v>-33.150343395974431</v>
      </c>
      <c r="K13" s="35">
        <f t="shared" si="4"/>
        <v>-7.9197401984610849</v>
      </c>
      <c r="V13" s="31"/>
    </row>
    <row r="14" spans="1:26" x14ac:dyDescent="0.35">
      <c r="A14" s="28">
        <v>2.5</v>
      </c>
      <c r="B14" s="28">
        <v>12</v>
      </c>
      <c r="C14" s="1">
        <v>399</v>
      </c>
      <c r="D14" s="20">
        <v>4</v>
      </c>
      <c r="E14" s="20">
        <f t="shared" si="0"/>
        <v>3.8862686764754502</v>
      </c>
      <c r="F14" s="1">
        <v>4.37</v>
      </c>
      <c r="G14" s="20">
        <f t="shared" si="1"/>
        <v>0.48373132352454995</v>
      </c>
      <c r="H14" s="35">
        <f t="shared" si="2"/>
        <v>35.105073192924479</v>
      </c>
      <c r="I14" s="35">
        <v>35.105073192924479</v>
      </c>
      <c r="J14" s="35">
        <f t="shared" si="3"/>
        <v>13.521340737365207</v>
      </c>
      <c r="K14" s="35">
        <f t="shared" si="4"/>
        <v>5.6016005389041226</v>
      </c>
      <c r="V14" s="31"/>
    </row>
    <row r="15" spans="1:26" x14ac:dyDescent="0.35">
      <c r="A15" s="28">
        <v>2.75</v>
      </c>
      <c r="B15" s="28">
        <v>10</v>
      </c>
      <c r="C15" s="1">
        <v>410</v>
      </c>
      <c r="D15" s="20">
        <v>3.93</v>
      </c>
      <c r="E15" s="20">
        <f t="shared" si="0"/>
        <v>3.8152674782710498</v>
      </c>
      <c r="F15" s="1">
        <v>4.37</v>
      </c>
      <c r="G15" s="20">
        <f t="shared" si="1"/>
        <v>0.55473252172895027</v>
      </c>
      <c r="H15" s="35">
        <f t="shared" si="2"/>
        <v>40.257731576900959</v>
      </c>
      <c r="I15" s="35">
        <v>40.257731576900959</v>
      </c>
      <c r="J15" s="35">
        <f t="shared" si="3"/>
        <v>8.3686823533887278</v>
      </c>
      <c r="K15" s="35">
        <f t="shared" si="4"/>
        <v>13.97028289229285</v>
      </c>
      <c r="V15" s="31"/>
    </row>
    <row r="16" spans="1:26" x14ac:dyDescent="0.35">
      <c r="A16" s="28">
        <v>3</v>
      </c>
      <c r="B16" s="28">
        <v>12</v>
      </c>
      <c r="C16" s="1">
        <v>380</v>
      </c>
      <c r="D16" s="20">
        <v>4.0199999999999996</v>
      </c>
      <c r="E16" s="20">
        <f t="shared" si="0"/>
        <v>4.0169753521345246</v>
      </c>
      <c r="F16" s="1">
        <v>4.37</v>
      </c>
      <c r="G16" s="20">
        <f t="shared" si="1"/>
        <v>0.35302464786547549</v>
      </c>
      <c r="H16" s="35">
        <f t="shared" si="2"/>
        <v>25.619503016523076</v>
      </c>
      <c r="I16" s="35">
        <v>25.619503016523076</v>
      </c>
      <c r="J16" s="35">
        <f t="shared" si="3"/>
        <v>23.00691091376661</v>
      </c>
      <c r="K16" s="35">
        <f t="shared" si="4"/>
        <v>36.977193806059461</v>
      </c>
      <c r="V16" s="31"/>
    </row>
    <row r="17" spans="1:22" x14ac:dyDescent="0.35">
      <c r="A17" s="28">
        <v>3.25</v>
      </c>
      <c r="B17" s="28">
        <v>16</v>
      </c>
      <c r="C17" s="1">
        <v>370</v>
      </c>
      <c r="D17" s="20">
        <v>4.2</v>
      </c>
      <c r="E17" s="20">
        <f t="shared" si="0"/>
        <v>4.0902671713560297</v>
      </c>
      <c r="F17" s="1">
        <v>4.37</v>
      </c>
      <c r="G17" s="20">
        <f t="shared" si="1"/>
        <v>0.27973282864397042</v>
      </c>
      <c r="H17" s="35">
        <f t="shared" si="2"/>
        <v>20.300610993019568</v>
      </c>
      <c r="I17" s="35">
        <v>20.300610993019568</v>
      </c>
      <c r="J17" s="35">
        <f t="shared" si="3"/>
        <v>28.325802937270119</v>
      </c>
      <c r="K17" s="35">
        <f t="shared" si="4"/>
        <v>65.302996743329572</v>
      </c>
      <c r="V17" s="31"/>
    </row>
    <row r="18" spans="1:22" x14ac:dyDescent="0.35">
      <c r="A18" s="28">
        <v>3.5</v>
      </c>
      <c r="B18" s="28">
        <v>17</v>
      </c>
      <c r="C18" s="1">
        <v>382</v>
      </c>
      <c r="D18" s="20">
        <v>4.0999999999999996</v>
      </c>
      <c r="E18" s="20">
        <f t="shared" si="0"/>
        <v>4.0027040938388492</v>
      </c>
      <c r="F18" s="1">
        <v>4.37</v>
      </c>
      <c r="G18" s="20">
        <f t="shared" si="1"/>
        <v>0.36729590616115093</v>
      </c>
      <c r="H18" s="35">
        <f t="shared" si="2"/>
        <v>26.655188618552099</v>
      </c>
      <c r="I18" s="35">
        <v>26.655188618552099</v>
      </c>
      <c r="J18" s="35">
        <f t="shared" si="3"/>
        <v>21.971225311737587</v>
      </c>
      <c r="K18" s="35">
        <f t="shared" si="4"/>
        <v>87.274222055067156</v>
      </c>
      <c r="V18" s="31"/>
    </row>
    <row r="19" spans="1:22" x14ac:dyDescent="0.35">
      <c r="A19" s="28">
        <v>3.75</v>
      </c>
      <c r="B19" s="28">
        <v>16</v>
      </c>
      <c r="C19" s="1">
        <v>377</v>
      </c>
      <c r="D19" s="20">
        <v>4.0999999999999996</v>
      </c>
      <c r="E19" s="20">
        <f t="shared" si="0"/>
        <v>4.0386201706829716</v>
      </c>
      <c r="F19" s="1">
        <v>4.37</v>
      </c>
      <c r="G19" s="20">
        <f t="shared" si="1"/>
        <v>0.33137982931702847</v>
      </c>
      <c r="H19" s="35">
        <f t="shared" si="2"/>
        <v>24.048707613292923</v>
      </c>
      <c r="I19" s="35">
        <v>24.048707613292923</v>
      </c>
      <c r="J19" s="35">
        <f t="shared" si="3"/>
        <v>24.577706316996764</v>
      </c>
      <c r="K19" s="35">
        <f t="shared" si="4"/>
        <v>111.85192837206392</v>
      </c>
      <c r="V19" s="31"/>
    </row>
    <row r="20" spans="1:22" x14ac:dyDescent="0.35">
      <c r="A20" s="28">
        <v>4</v>
      </c>
      <c r="B20" s="28">
        <v>11</v>
      </c>
      <c r="C20" s="1">
        <v>420</v>
      </c>
      <c r="D20" s="20">
        <v>3.85</v>
      </c>
      <c r="E20" s="20">
        <f t="shared" si="0"/>
        <v>3.7534395561380287</v>
      </c>
      <c r="F20" s="1">
        <v>4.37</v>
      </c>
      <c r="G20" s="20">
        <f t="shared" si="1"/>
        <v>0.6165604438619714</v>
      </c>
      <c r="H20" s="35">
        <f t="shared" si="2"/>
        <v>44.744672211697349</v>
      </c>
      <c r="I20" s="35">
        <v>44.744672211697349</v>
      </c>
      <c r="J20" s="35">
        <f t="shared" si="3"/>
        <v>3.8817417185923375</v>
      </c>
      <c r="K20" s="35">
        <f t="shared" si="4"/>
        <v>115.73367009065626</v>
      </c>
      <c r="V20" s="31"/>
    </row>
    <row r="21" spans="1:22" x14ac:dyDescent="0.35">
      <c r="A21" s="28">
        <v>4.25</v>
      </c>
      <c r="B21" s="28">
        <v>12</v>
      </c>
      <c r="C21" s="1">
        <v>411</v>
      </c>
      <c r="D21" s="20">
        <v>3.93</v>
      </c>
      <c r="E21" s="20">
        <f t="shared" si="0"/>
        <v>3.8089712112640637</v>
      </c>
      <c r="F21" s="1">
        <v>4.37</v>
      </c>
      <c r="G21" s="20">
        <f t="shared" si="1"/>
        <v>0.56102878873593642</v>
      </c>
      <c r="H21" s="35">
        <f t="shared" si="2"/>
        <v>40.714660668265097</v>
      </c>
      <c r="I21" s="35">
        <v>40.714660668265097</v>
      </c>
      <c r="J21" s="35">
        <f t="shared" si="3"/>
        <v>7.9117532620245896</v>
      </c>
      <c r="K21" s="35">
        <f t="shared" si="4"/>
        <v>123.64542335268085</v>
      </c>
      <c r="V21" s="31"/>
    </row>
    <row r="22" spans="1:22" x14ac:dyDescent="0.35">
      <c r="A22" s="36">
        <v>4.3499999999999996</v>
      </c>
      <c r="B22" s="36"/>
      <c r="C22" s="26">
        <v>450</v>
      </c>
      <c r="D22" s="37"/>
      <c r="E22" s="37">
        <f t="shared" si="0"/>
        <v>3.581907456862595</v>
      </c>
      <c r="F22" s="26">
        <v>4.37</v>
      </c>
      <c r="G22" s="37">
        <f t="shared" ref="G22" si="5">F22-E22</f>
        <v>0.78809254313740507</v>
      </c>
      <c r="H22" s="38">
        <f t="shared" si="2"/>
        <v>57.193001701971681</v>
      </c>
      <c r="I22" s="38">
        <v>57.193001701971681</v>
      </c>
      <c r="J22" s="38">
        <f t="shared" si="3"/>
        <v>-8.5665877716819949</v>
      </c>
      <c r="K22" s="38">
        <f t="shared" si="4"/>
        <v>115.07883558099886</v>
      </c>
      <c r="V22" s="31"/>
    </row>
    <row r="23" spans="1:22" x14ac:dyDescent="0.35">
      <c r="A23" s="28">
        <v>4.5</v>
      </c>
      <c r="B23" s="28">
        <v>13</v>
      </c>
      <c r="C23" s="1">
        <v>400</v>
      </c>
      <c r="D23" s="20">
        <v>4.04</v>
      </c>
      <c r="E23" s="20">
        <f t="shared" si="0"/>
        <v>3.8796787967854409</v>
      </c>
      <c r="F23" s="1">
        <v>4.37</v>
      </c>
      <c r="G23" s="20">
        <f t="shared" si="1"/>
        <v>0.49032120321455919</v>
      </c>
      <c r="H23" s="35">
        <f t="shared" si="2"/>
        <v>35.583310176142298</v>
      </c>
      <c r="I23" s="35">
        <v>35.583310176142298</v>
      </c>
      <c r="J23" s="35">
        <f t="shared" si="3"/>
        <v>13.043103754147388</v>
      </c>
      <c r="K23" s="35">
        <f t="shared" si="4"/>
        <v>128.12193933514624</v>
      </c>
      <c r="V23" s="31"/>
    </row>
    <row r="24" spans="1:22" x14ac:dyDescent="0.35">
      <c r="A24" s="28">
        <v>4.75</v>
      </c>
      <c r="B24" s="28">
        <v>12</v>
      </c>
      <c r="C24" s="1">
        <v>396</v>
      </c>
      <c r="D24" s="20">
        <v>4.0999999999999996</v>
      </c>
      <c r="E24" s="20">
        <f t="shared" si="0"/>
        <v>3.9062056997856551</v>
      </c>
      <c r="F24" s="1">
        <v>4.37</v>
      </c>
      <c r="G24" s="20">
        <f t="shared" si="1"/>
        <v>0.46379430021434498</v>
      </c>
      <c r="H24" s="35">
        <f t="shared" si="2"/>
        <v>33.658214929841037</v>
      </c>
      <c r="I24" s="35">
        <v>33.658214929841037</v>
      </c>
      <c r="J24" s="35">
        <f t="shared" si="3"/>
        <v>14.968199000448649</v>
      </c>
      <c r="K24" s="35">
        <f t="shared" si="4"/>
        <v>143.09013833559487</v>
      </c>
      <c r="V24" s="31"/>
    </row>
    <row r="25" spans="1:22" x14ac:dyDescent="0.35">
      <c r="A25" s="28">
        <v>5</v>
      </c>
      <c r="B25" s="28">
        <v>7</v>
      </c>
      <c r="C25" s="1">
        <v>428</v>
      </c>
      <c r="D25" s="20">
        <v>3.9</v>
      </c>
      <c r="E25" s="20">
        <f t="shared" si="0"/>
        <v>3.7057282650901007</v>
      </c>
      <c r="F25" s="1">
        <v>4.63</v>
      </c>
      <c r="G25" s="20">
        <f t="shared" si="1"/>
        <v>0.92427173490989922</v>
      </c>
      <c r="H25" s="35">
        <f t="shared" si="2"/>
        <v>67.075720190604116</v>
      </c>
      <c r="I25" s="35">
        <v>67.075720190604116</v>
      </c>
      <c r="J25" s="35">
        <f t="shared" si="3"/>
        <v>-18.44930626031443</v>
      </c>
      <c r="K25" s="35">
        <f t="shared" si="4"/>
        <v>124.64083207528044</v>
      </c>
      <c r="V25" s="31"/>
    </row>
    <row r="26" spans="1:22" x14ac:dyDescent="0.35">
      <c r="A26" s="28">
        <v>5.25</v>
      </c>
      <c r="B26" s="28">
        <v>7</v>
      </c>
      <c r="C26" s="1">
        <v>433</v>
      </c>
      <c r="D26" s="20">
        <v>3.8</v>
      </c>
      <c r="E26" s="20">
        <f t="shared" si="0"/>
        <v>3.6766615363633472</v>
      </c>
      <c r="F26" s="1">
        <v>4.63</v>
      </c>
      <c r="G26" s="20">
        <f t="shared" si="1"/>
        <v>0.95333846363665264</v>
      </c>
      <c r="H26" s="35">
        <f t="shared" si="2"/>
        <v>69.185134218202791</v>
      </c>
      <c r="I26" s="35">
        <v>69.185134218202791</v>
      </c>
      <c r="J26" s="35">
        <f t="shared" si="3"/>
        <v>-20.558720287913104</v>
      </c>
      <c r="K26" s="35">
        <f t="shared" si="4"/>
        <v>104.08211178736734</v>
      </c>
      <c r="V26" s="31"/>
    </row>
    <row r="27" spans="1:22" x14ac:dyDescent="0.35">
      <c r="A27" s="28">
        <v>5.5</v>
      </c>
      <c r="B27" s="28">
        <v>7</v>
      </c>
      <c r="C27" s="1">
        <v>430</v>
      </c>
      <c r="D27" s="20">
        <v>3.7</v>
      </c>
      <c r="E27" s="20">
        <f t="shared" si="0"/>
        <v>3.6940335252215886</v>
      </c>
      <c r="F27" s="1">
        <v>4.63</v>
      </c>
      <c r="G27" s="20">
        <f t="shared" si="1"/>
        <v>0.93596647477841133</v>
      </c>
      <c r="H27" s="35">
        <f t="shared" si="2"/>
        <v>67.924424169633284</v>
      </c>
      <c r="I27" s="35">
        <v>67.924424169633284</v>
      </c>
      <c r="J27" s="35">
        <f t="shared" si="3"/>
        <v>-19.298010239343597</v>
      </c>
      <c r="K27" s="35">
        <f t="shared" si="4"/>
        <v>84.784101548023742</v>
      </c>
      <c r="V27" s="31"/>
    </row>
    <row r="28" spans="1:22" x14ac:dyDescent="0.35">
      <c r="A28" s="28">
        <v>5.75</v>
      </c>
      <c r="B28" s="28">
        <v>6</v>
      </c>
      <c r="C28" s="1">
        <v>445</v>
      </c>
      <c r="D28" s="20">
        <v>3.7</v>
      </c>
      <c r="E28" s="20">
        <f t="shared" si="0"/>
        <v>3.6091452285210193</v>
      </c>
      <c r="F28" s="1">
        <v>4.63</v>
      </c>
      <c r="G28" s="20">
        <f t="shared" si="1"/>
        <v>1.0208547714789806</v>
      </c>
      <c r="H28" s="35">
        <f t="shared" si="2"/>
        <v>74.084889130188884</v>
      </c>
      <c r="I28" s="35">
        <v>74.084889130188884</v>
      </c>
      <c r="J28" s="35">
        <f t="shared" si="3"/>
        <v>-25.458475199899198</v>
      </c>
      <c r="K28" s="35">
        <f t="shared" si="4"/>
        <v>59.325626348124544</v>
      </c>
      <c r="V28" s="31"/>
    </row>
    <row r="29" spans="1:22" x14ac:dyDescent="0.35">
      <c r="A29" s="28">
        <v>6</v>
      </c>
      <c r="B29" s="28">
        <v>11</v>
      </c>
      <c r="C29" s="1">
        <v>394</v>
      </c>
      <c r="D29" s="20">
        <v>4.01</v>
      </c>
      <c r="E29" s="20">
        <f t="shared" si="0"/>
        <v>3.9196384300257741</v>
      </c>
      <c r="F29" s="1">
        <v>4.37</v>
      </c>
      <c r="G29" s="20">
        <f t="shared" si="1"/>
        <v>0.45036156997422605</v>
      </c>
      <c r="H29" s="35">
        <f t="shared" si="2"/>
        <v>32.683382506700973</v>
      </c>
      <c r="I29" s="35">
        <v>32.683382506700973</v>
      </c>
      <c r="J29" s="35">
        <f t="shared" si="3"/>
        <v>15.943031423588714</v>
      </c>
      <c r="K29" s="35">
        <f t="shared" si="4"/>
        <v>75.268657771713265</v>
      </c>
    </row>
    <row r="30" spans="1:22" x14ac:dyDescent="0.35">
      <c r="A30" s="28">
        <v>6.25</v>
      </c>
      <c r="B30" s="28">
        <v>10</v>
      </c>
      <c r="C30" s="1">
        <v>400</v>
      </c>
      <c r="D30" s="20">
        <v>4</v>
      </c>
      <c r="E30" s="20">
        <f t="shared" si="0"/>
        <v>3.8796787967854409</v>
      </c>
      <c r="F30" s="1">
        <v>4.37</v>
      </c>
      <c r="G30" s="20">
        <f t="shared" si="1"/>
        <v>0.49032120321455919</v>
      </c>
      <c r="H30" s="35">
        <f t="shared" si="2"/>
        <v>35.583310176142298</v>
      </c>
      <c r="I30" s="35">
        <v>35.583310176142298</v>
      </c>
      <c r="J30" s="35">
        <f t="shared" si="3"/>
        <v>13.043103754147388</v>
      </c>
      <c r="K30" s="35">
        <f t="shared" si="4"/>
        <v>88.311761525860646</v>
      </c>
    </row>
    <row r="31" spans="1:22" x14ac:dyDescent="0.35">
      <c r="A31" s="28">
        <v>6.5</v>
      </c>
      <c r="B31" s="28">
        <v>10</v>
      </c>
      <c r="C31" s="1">
        <v>405</v>
      </c>
      <c r="D31" s="20">
        <v>4.18</v>
      </c>
      <c r="E31" s="20">
        <f t="shared" si="0"/>
        <v>3.8471395468606095</v>
      </c>
      <c r="F31" s="1">
        <v>4.37</v>
      </c>
      <c r="G31" s="20">
        <f t="shared" si="1"/>
        <v>0.52286045313939056</v>
      </c>
      <c r="H31" s="35">
        <f t="shared" si="2"/>
        <v>37.944730027830055</v>
      </c>
      <c r="I31" s="35">
        <v>37.944730027830055</v>
      </c>
      <c r="J31" s="35">
        <f t="shared" si="3"/>
        <v>10.681683902459632</v>
      </c>
      <c r="K31" s="35">
        <f t="shared" si="4"/>
        <v>98.993445428320285</v>
      </c>
    </row>
    <row r="32" spans="1:22" x14ac:dyDescent="0.35">
      <c r="A32" s="28">
        <v>6.75</v>
      </c>
      <c r="B32" s="28">
        <v>10</v>
      </c>
      <c r="C32" s="1">
        <v>408</v>
      </c>
      <c r="D32" s="20">
        <v>4</v>
      </c>
      <c r="E32" s="20">
        <f t="shared" si="0"/>
        <v>3.8279376461285746</v>
      </c>
      <c r="F32" s="1">
        <v>4.37</v>
      </c>
      <c r="G32" s="20">
        <f t="shared" si="1"/>
        <v>0.54206235387142554</v>
      </c>
      <c r="H32" s="35">
        <f t="shared" si="2"/>
        <v>39.338239395240599</v>
      </c>
      <c r="I32" s="35">
        <v>39.338239395240599</v>
      </c>
      <c r="J32" s="35">
        <f t="shared" si="3"/>
        <v>9.2881745350490874</v>
      </c>
      <c r="K32" s="35">
        <f t="shared" si="4"/>
        <v>108.28161996336937</v>
      </c>
    </row>
    <row r="33" spans="1:15" x14ac:dyDescent="0.35">
      <c r="A33" s="28">
        <v>7</v>
      </c>
      <c r="B33" s="28">
        <v>10</v>
      </c>
      <c r="C33" s="1">
        <v>413</v>
      </c>
      <c r="D33" s="20">
        <v>4.3</v>
      </c>
      <c r="E33" s="20">
        <f t="shared" si="0"/>
        <v>3.7964554715499941</v>
      </c>
      <c r="F33" s="1">
        <v>4.37</v>
      </c>
      <c r="G33" s="20">
        <f t="shared" si="1"/>
        <v>0.57354452845000603</v>
      </c>
      <c r="H33" s="35">
        <f t="shared" si="2"/>
        <v>41.622945778943297</v>
      </c>
      <c r="I33" s="35">
        <v>41.622945778943297</v>
      </c>
      <c r="J33" s="35">
        <f t="shared" si="3"/>
        <v>7.0034681513463894</v>
      </c>
      <c r="K33" s="35">
        <f t="shared" si="4"/>
        <v>115.28508811471576</v>
      </c>
    </row>
    <row r="34" spans="1:15" x14ac:dyDescent="0.35">
      <c r="A34" s="28">
        <v>7.25</v>
      </c>
      <c r="B34" s="28">
        <v>10</v>
      </c>
      <c r="C34" s="1">
        <v>402</v>
      </c>
      <c r="D34" s="20">
        <v>4.0999999999999996</v>
      </c>
      <c r="E34" s="20">
        <f t="shared" si="0"/>
        <v>3.8665816136414164</v>
      </c>
      <c r="F34" s="1">
        <v>4.37</v>
      </c>
      <c r="G34" s="20">
        <f t="shared" si="1"/>
        <v>0.50341838635858371</v>
      </c>
      <c r="H34" s="35">
        <f t="shared" si="2"/>
        <v>36.533791467165784</v>
      </c>
      <c r="I34" s="35">
        <v>36.533791467165784</v>
      </c>
      <c r="J34" s="35">
        <f t="shared" si="3"/>
        <v>12.092622463123902</v>
      </c>
      <c r="K34" s="35">
        <f t="shared" si="4"/>
        <v>127.37771057783966</v>
      </c>
    </row>
    <row r="35" spans="1:15" x14ac:dyDescent="0.35">
      <c r="A35" s="28">
        <v>7.5</v>
      </c>
      <c r="B35" s="28">
        <v>12</v>
      </c>
      <c r="C35" s="1">
        <v>400</v>
      </c>
      <c r="D35" s="20">
        <v>4.2</v>
      </c>
      <c r="E35" s="20">
        <f t="shared" ref="E35:E66" si="6">225.42*(C35^-0.678)</f>
        <v>3.8796787967854409</v>
      </c>
      <c r="F35" s="1">
        <v>4.37</v>
      </c>
      <c r="G35" s="20">
        <f t="shared" si="1"/>
        <v>0.49032120321455919</v>
      </c>
      <c r="H35" s="35">
        <f t="shared" si="2"/>
        <v>35.583310176142298</v>
      </c>
      <c r="I35" s="35">
        <v>35.583310176142298</v>
      </c>
      <c r="J35" s="35">
        <f t="shared" si="3"/>
        <v>13.043103754147388</v>
      </c>
      <c r="K35" s="35">
        <f t="shared" si="4"/>
        <v>140.42081433198706</v>
      </c>
    </row>
    <row r="36" spans="1:15" x14ac:dyDescent="0.35">
      <c r="A36" s="28">
        <v>7.75</v>
      </c>
      <c r="B36" s="28">
        <v>13</v>
      </c>
      <c r="C36" s="1">
        <v>387</v>
      </c>
      <c r="D36" s="20">
        <v>4.3</v>
      </c>
      <c r="E36" s="20">
        <f t="shared" si="6"/>
        <v>3.9675682952336087</v>
      </c>
      <c r="F36" s="1">
        <v>4.37</v>
      </c>
      <c r="G36" s="20">
        <f t="shared" si="1"/>
        <v>0.40243170476639145</v>
      </c>
      <c r="H36" s="35">
        <f t="shared" si="2"/>
        <v>29.205043717332412</v>
      </c>
      <c r="I36" s="35">
        <v>29.205043717332412</v>
      </c>
      <c r="J36" s="35">
        <f t="shared" si="3"/>
        <v>19.421370212957275</v>
      </c>
      <c r="K36" s="35">
        <f t="shared" si="4"/>
        <v>159.84218454494433</v>
      </c>
      <c r="N36">
        <v>11.35</v>
      </c>
      <c r="O36">
        <v>300</v>
      </c>
    </row>
    <row r="37" spans="1:15" x14ac:dyDescent="0.35">
      <c r="A37" s="28">
        <v>8</v>
      </c>
      <c r="B37" s="28">
        <v>14</v>
      </c>
      <c r="C37" s="1">
        <v>389</v>
      </c>
      <c r="D37" s="20">
        <v>4.2</v>
      </c>
      <c r="E37" s="20">
        <f t="shared" si="6"/>
        <v>3.9537264286149956</v>
      </c>
      <c r="F37" s="1">
        <v>4.37</v>
      </c>
      <c r="G37" s="20">
        <f t="shared" si="1"/>
        <v>0.41627357138500454</v>
      </c>
      <c r="H37" s="35">
        <f t="shared" si="2"/>
        <v>30.209567751940327</v>
      </c>
      <c r="I37" s="35">
        <v>30.209567751940327</v>
      </c>
      <c r="J37" s="35">
        <f t="shared" si="3"/>
        <v>18.41684617834936</v>
      </c>
      <c r="K37" s="35">
        <f t="shared" si="4"/>
        <v>178.25903072329368</v>
      </c>
      <c r="N37">
        <v>11.35</v>
      </c>
      <c r="O37">
        <v>-400</v>
      </c>
    </row>
    <row r="38" spans="1:15" x14ac:dyDescent="0.35">
      <c r="A38" s="28">
        <v>8.25</v>
      </c>
      <c r="B38" s="28">
        <v>10</v>
      </c>
      <c r="C38" s="1">
        <v>409</v>
      </c>
      <c r="D38" s="20">
        <v>4.0999999999999996</v>
      </c>
      <c r="E38" s="20">
        <f t="shared" si="6"/>
        <v>3.8215895667531132</v>
      </c>
      <c r="F38" s="1">
        <v>4.37</v>
      </c>
      <c r="G38" s="20">
        <f t="shared" si="1"/>
        <v>0.54841043324688687</v>
      </c>
      <c r="H38" s="35">
        <f t="shared" si="2"/>
        <v>39.798928584202649</v>
      </c>
      <c r="I38" s="35">
        <v>39.798928584202649</v>
      </c>
      <c r="J38" s="35">
        <f t="shared" si="3"/>
        <v>8.8274853460870375</v>
      </c>
      <c r="K38" s="35">
        <f t="shared" si="4"/>
        <v>187.08651606938071</v>
      </c>
    </row>
    <row r="39" spans="1:15" x14ac:dyDescent="0.35">
      <c r="A39" s="28">
        <v>8.5</v>
      </c>
      <c r="B39" s="28">
        <v>11</v>
      </c>
      <c r="C39" s="1">
        <v>410</v>
      </c>
      <c r="D39" s="20">
        <v>3.95</v>
      </c>
      <c r="E39" s="20">
        <f t="shared" si="6"/>
        <v>3.8152674782710498</v>
      </c>
      <c r="F39" s="1">
        <v>4.37</v>
      </c>
      <c r="G39" s="20">
        <f t="shared" si="1"/>
        <v>0.55473252172895027</v>
      </c>
      <c r="H39" s="35">
        <f t="shared" si="2"/>
        <v>40.257731576900959</v>
      </c>
      <c r="I39" s="35">
        <v>40.257731576900959</v>
      </c>
      <c r="J39" s="35">
        <f t="shared" si="3"/>
        <v>8.3686823533887278</v>
      </c>
      <c r="K39" s="35">
        <f t="shared" si="4"/>
        <v>195.45519842276943</v>
      </c>
    </row>
    <row r="40" spans="1:15" x14ac:dyDescent="0.35">
      <c r="A40" s="28">
        <v>8.75</v>
      </c>
      <c r="B40" s="28">
        <v>11</v>
      </c>
      <c r="C40" s="1">
        <v>402</v>
      </c>
      <c r="D40" s="20">
        <v>3.9</v>
      </c>
      <c r="E40" s="20">
        <f t="shared" si="6"/>
        <v>3.8665816136414164</v>
      </c>
      <c r="F40" s="1">
        <v>4.37</v>
      </c>
      <c r="G40" s="20">
        <f t="shared" si="1"/>
        <v>0.50341838635858371</v>
      </c>
      <c r="H40" s="35">
        <f t="shared" si="2"/>
        <v>36.533791467165784</v>
      </c>
      <c r="I40" s="35">
        <v>36.533791467165784</v>
      </c>
      <c r="J40" s="35">
        <f t="shared" si="3"/>
        <v>12.092622463123902</v>
      </c>
      <c r="K40" s="35">
        <f t="shared" si="4"/>
        <v>207.54782088589332</v>
      </c>
    </row>
    <row r="41" spans="1:15" x14ac:dyDescent="0.35">
      <c r="A41" s="28">
        <v>9</v>
      </c>
      <c r="B41" s="28">
        <v>9</v>
      </c>
      <c r="C41" s="1">
        <v>450</v>
      </c>
      <c r="D41" s="20">
        <v>3.6</v>
      </c>
      <c r="E41" s="20">
        <f t="shared" si="6"/>
        <v>3.581907456862595</v>
      </c>
      <c r="F41" s="1">
        <v>4.37</v>
      </c>
      <c r="G41" s="20">
        <f t="shared" si="1"/>
        <v>0.78809254313740507</v>
      </c>
      <c r="H41" s="35">
        <f t="shared" si="2"/>
        <v>57.193001701971681</v>
      </c>
      <c r="I41" s="35">
        <v>57.193001701971681</v>
      </c>
      <c r="J41" s="35">
        <f t="shared" si="3"/>
        <v>-8.5665877716819949</v>
      </c>
      <c r="K41" s="35">
        <f t="shared" si="4"/>
        <v>198.98123311421131</v>
      </c>
    </row>
    <row r="42" spans="1:15" x14ac:dyDescent="0.35">
      <c r="A42" s="28">
        <v>9.25</v>
      </c>
      <c r="B42" s="28">
        <v>9</v>
      </c>
      <c r="C42" s="1">
        <v>440</v>
      </c>
      <c r="D42" s="20">
        <v>3.7</v>
      </c>
      <c r="E42" s="20">
        <f t="shared" si="6"/>
        <v>3.6369014312254584</v>
      </c>
      <c r="F42" s="1">
        <v>4.37</v>
      </c>
      <c r="G42" s="20">
        <f t="shared" si="1"/>
        <v>0.73309856877454171</v>
      </c>
      <c r="H42" s="35">
        <f t="shared" si="2"/>
        <v>53.202010419638171</v>
      </c>
      <c r="I42" s="35">
        <v>53.202010419638171</v>
      </c>
      <c r="J42" s="35">
        <f t="shared" si="3"/>
        <v>-4.5755964893484844</v>
      </c>
      <c r="K42" s="35">
        <f t="shared" si="4"/>
        <v>194.40563662486284</v>
      </c>
    </row>
    <row r="43" spans="1:15" x14ac:dyDescent="0.35">
      <c r="A43" s="28">
        <v>9.5</v>
      </c>
      <c r="B43" s="28">
        <v>12</v>
      </c>
      <c r="C43" s="1">
        <v>410</v>
      </c>
      <c r="D43" s="20">
        <v>3.9</v>
      </c>
      <c r="E43" s="20">
        <f t="shared" si="6"/>
        <v>3.8152674782710498</v>
      </c>
      <c r="F43" s="1">
        <v>4.37</v>
      </c>
      <c r="G43" s="20">
        <f t="shared" si="1"/>
        <v>0.55473252172895027</v>
      </c>
      <c r="H43" s="35">
        <f t="shared" si="2"/>
        <v>40.257731576900959</v>
      </c>
      <c r="I43" s="35">
        <v>40.257731576900959</v>
      </c>
      <c r="J43" s="35">
        <f t="shared" si="3"/>
        <v>8.3686823533887278</v>
      </c>
      <c r="K43" s="35">
        <f t="shared" si="4"/>
        <v>202.77431897825156</v>
      </c>
    </row>
    <row r="44" spans="1:15" x14ac:dyDescent="0.35">
      <c r="A44" s="28">
        <v>9.75</v>
      </c>
      <c r="B44" s="28">
        <v>10</v>
      </c>
      <c r="C44" s="1">
        <v>410</v>
      </c>
      <c r="D44" s="20">
        <v>3.96</v>
      </c>
      <c r="E44" s="20">
        <f t="shared" si="6"/>
        <v>3.8152674782710498</v>
      </c>
      <c r="F44" s="1">
        <v>4.37</v>
      </c>
      <c r="G44" s="20">
        <f t="shared" si="1"/>
        <v>0.55473252172895027</v>
      </c>
      <c r="H44" s="35">
        <f t="shared" si="2"/>
        <v>40.257731576900959</v>
      </c>
      <c r="I44" s="35">
        <v>40.257731576900959</v>
      </c>
      <c r="J44" s="35">
        <f t="shared" si="3"/>
        <v>8.3686823533887278</v>
      </c>
      <c r="K44" s="35">
        <f t="shared" si="4"/>
        <v>211.14300133164028</v>
      </c>
    </row>
    <row r="45" spans="1:15" x14ac:dyDescent="0.35">
      <c r="A45" s="28">
        <v>10</v>
      </c>
      <c r="B45" s="28">
        <v>12</v>
      </c>
      <c r="C45" s="1">
        <v>421</v>
      </c>
      <c r="D45" s="20">
        <v>3.98</v>
      </c>
      <c r="E45" s="20">
        <f t="shared" si="6"/>
        <v>3.7473925104351182</v>
      </c>
      <c r="F45" s="1">
        <v>4.37</v>
      </c>
      <c r="G45" s="20">
        <f t="shared" si="1"/>
        <v>0.62260748956488188</v>
      </c>
      <c r="H45" s="35">
        <f t="shared" si="2"/>
        <v>45.183514956994287</v>
      </c>
      <c r="I45" s="35">
        <v>45.183514956994287</v>
      </c>
      <c r="J45" s="35">
        <f t="shared" si="3"/>
        <v>3.4428989732953994</v>
      </c>
      <c r="K45" s="35">
        <f t="shared" si="4"/>
        <v>214.58590030493568</v>
      </c>
    </row>
    <row r="46" spans="1:15" x14ac:dyDescent="0.35">
      <c r="A46" s="28">
        <v>10.25</v>
      </c>
      <c r="B46" s="28">
        <v>14</v>
      </c>
      <c r="C46" s="1">
        <v>390</v>
      </c>
      <c r="D46" s="20">
        <v>4.0999999999999996</v>
      </c>
      <c r="E46" s="20">
        <f t="shared" si="6"/>
        <v>3.9468501865932963</v>
      </c>
      <c r="F46" s="1">
        <v>4.37</v>
      </c>
      <c r="G46" s="20">
        <f t="shared" si="1"/>
        <v>0.42314981340670377</v>
      </c>
      <c r="H46" s="35">
        <f t="shared" si="2"/>
        <v>30.70858645865793</v>
      </c>
      <c r="I46" s="35">
        <v>30.70858645865793</v>
      </c>
      <c r="J46" s="35">
        <f t="shared" si="3"/>
        <v>17.917827471631757</v>
      </c>
      <c r="K46" s="35">
        <f t="shared" si="4"/>
        <v>232.50372777656744</v>
      </c>
    </row>
    <row r="47" spans="1:15" x14ac:dyDescent="0.35">
      <c r="A47" s="28">
        <v>10.5</v>
      </c>
      <c r="B47" s="28">
        <v>14</v>
      </c>
      <c r="C47" s="1">
        <v>388</v>
      </c>
      <c r="D47" s="20">
        <v>4.18</v>
      </c>
      <c r="E47" s="20">
        <f t="shared" si="6"/>
        <v>3.960632396290749</v>
      </c>
      <c r="F47" s="1">
        <v>4.37</v>
      </c>
      <c r="G47" s="20">
        <f t="shared" si="1"/>
        <v>0.40936760370925107</v>
      </c>
      <c r="H47" s="35">
        <f t="shared" si="2"/>
        <v>29.708391812042791</v>
      </c>
      <c r="I47" s="35">
        <v>29.708391812042791</v>
      </c>
      <c r="J47" s="35">
        <f t="shared" si="3"/>
        <v>18.918022118246896</v>
      </c>
      <c r="K47" s="35">
        <f t="shared" si="4"/>
        <v>251.42174989481435</v>
      </c>
    </row>
    <row r="48" spans="1:15" x14ac:dyDescent="0.35">
      <c r="A48" s="28">
        <v>10.75</v>
      </c>
      <c r="B48" s="28">
        <v>10</v>
      </c>
      <c r="C48" s="1">
        <v>411</v>
      </c>
      <c r="D48" s="20">
        <v>4</v>
      </c>
      <c r="E48" s="20">
        <f t="shared" si="6"/>
        <v>3.8089712112640637</v>
      </c>
      <c r="F48" s="1">
        <v>4.37</v>
      </c>
      <c r="G48" s="20">
        <f t="shared" si="1"/>
        <v>0.56102878873593642</v>
      </c>
      <c r="H48" s="35">
        <f t="shared" si="2"/>
        <v>40.714660668265097</v>
      </c>
      <c r="I48" s="35">
        <v>40.714660668265097</v>
      </c>
      <c r="J48" s="35">
        <f t="shared" si="3"/>
        <v>7.9117532620245896</v>
      </c>
      <c r="K48" s="35">
        <f t="shared" si="4"/>
        <v>259.33350315683896</v>
      </c>
    </row>
    <row r="49" spans="1:21" x14ac:dyDescent="0.35">
      <c r="A49" s="28">
        <v>11</v>
      </c>
      <c r="B49" s="28">
        <v>11</v>
      </c>
      <c r="C49" s="1">
        <v>420</v>
      </c>
      <c r="D49" s="20">
        <v>3.9</v>
      </c>
      <c r="E49" s="20">
        <f t="shared" si="6"/>
        <v>3.7534395561380287</v>
      </c>
      <c r="F49" s="1">
        <v>4.37</v>
      </c>
      <c r="G49" s="20">
        <f t="shared" si="1"/>
        <v>0.6165604438619714</v>
      </c>
      <c r="H49" s="35">
        <f t="shared" si="2"/>
        <v>44.744672211697349</v>
      </c>
      <c r="I49" s="35">
        <v>44.744672211697349</v>
      </c>
      <c r="J49" s="35">
        <f t="shared" si="3"/>
        <v>3.8817417185923375</v>
      </c>
      <c r="K49" s="35">
        <f t="shared" si="4"/>
        <v>263.21524487543127</v>
      </c>
    </row>
    <row r="50" spans="1:21" ht="15" thickBot="1" x14ac:dyDescent="0.4">
      <c r="A50" s="28">
        <v>11.25</v>
      </c>
      <c r="B50" s="28">
        <v>11</v>
      </c>
      <c r="C50" s="1">
        <v>403</v>
      </c>
      <c r="D50" s="20">
        <v>3.9</v>
      </c>
      <c r="E50" s="20">
        <f t="shared" si="6"/>
        <v>3.860073944170388</v>
      </c>
      <c r="F50" s="1">
        <v>4.37</v>
      </c>
      <c r="G50" s="20">
        <f t="shared" si="1"/>
        <v>0.50992605582961215</v>
      </c>
      <c r="H50" s="35">
        <f t="shared" si="2"/>
        <v>37.006062337349</v>
      </c>
      <c r="I50" s="35">
        <v>37.006062337349</v>
      </c>
      <c r="J50" s="35">
        <f t="shared" si="3"/>
        <v>11.620351592940686</v>
      </c>
      <c r="K50" s="35">
        <f t="shared" si="4"/>
        <v>274.83559646837193</v>
      </c>
    </row>
    <row r="51" spans="1:21" ht="16" thickBot="1" x14ac:dyDescent="0.4">
      <c r="A51" s="36">
        <v>11.35</v>
      </c>
      <c r="B51" s="36"/>
      <c r="C51" s="26">
        <v>420</v>
      </c>
      <c r="D51" s="37"/>
      <c r="E51" s="37">
        <f t="shared" si="6"/>
        <v>3.7534395561380287</v>
      </c>
      <c r="F51" s="26">
        <v>4.37</v>
      </c>
      <c r="G51" s="37">
        <f t="shared" si="1"/>
        <v>0.6165604438619714</v>
      </c>
      <c r="H51" s="38">
        <f t="shared" si="2"/>
        <v>44.744672211697349</v>
      </c>
      <c r="I51" s="38">
        <v>44.744672211697349</v>
      </c>
      <c r="J51" s="38">
        <f t="shared" si="3"/>
        <v>3.8817417185923375</v>
      </c>
      <c r="K51" s="38">
        <f t="shared" si="4"/>
        <v>278.7173381869643</v>
      </c>
      <c r="L51" s="32">
        <f>_xlfn.PERCENTILE.INC(I3:I51,0.95)</f>
        <v>75.270899530401394</v>
      </c>
      <c r="M51" s="34">
        <v>75</v>
      </c>
      <c r="N51" t="s">
        <v>47</v>
      </c>
      <c r="O51" s="33">
        <f>(_xlfn.STDEV.S(I3:I51))/(AVERAGE(I3:I51))</f>
        <v>0.35273802054680686</v>
      </c>
      <c r="P51" t="s">
        <v>48</v>
      </c>
      <c r="R51" s="45">
        <f>_xlfn.PERCENTILE.INC(D3:D51,0.05)</f>
        <v>3.7</v>
      </c>
      <c r="S51" s="46">
        <f>AVERAGE(F3:F51)</f>
        <v>4.4071428571428592</v>
      </c>
      <c r="T51" s="47">
        <f>((S51-R51)/0.35)*25.4</f>
        <v>51.318367346938913</v>
      </c>
      <c r="U51" t="s">
        <v>52</v>
      </c>
    </row>
    <row r="52" spans="1:21" x14ac:dyDescent="0.35">
      <c r="A52" s="28">
        <v>11.5</v>
      </c>
      <c r="B52" s="28">
        <v>9</v>
      </c>
      <c r="C52" s="1">
        <v>525</v>
      </c>
      <c r="D52" s="20">
        <v>3.4</v>
      </c>
      <c r="E52" s="20">
        <f t="shared" si="6"/>
        <v>3.2264462740052378</v>
      </c>
      <c r="F52" s="1">
        <v>4.37</v>
      </c>
      <c r="G52" s="20">
        <f t="shared" si="1"/>
        <v>1.1435537259947623</v>
      </c>
      <c r="H52" s="35">
        <f t="shared" si="2"/>
        <v>82.989327543619893</v>
      </c>
      <c r="I52" s="35">
        <v>82.989327543619893</v>
      </c>
      <c r="J52" s="35">
        <f t="shared" si="3"/>
        <v>-34.362913613330207</v>
      </c>
      <c r="K52" s="35">
        <f t="shared" si="4"/>
        <v>244.35442457363411</v>
      </c>
    </row>
    <row r="53" spans="1:21" x14ac:dyDescent="0.35">
      <c r="A53" s="28">
        <v>11.75</v>
      </c>
      <c r="B53" s="28">
        <v>9</v>
      </c>
      <c r="C53" s="1">
        <v>528</v>
      </c>
      <c r="D53" s="20">
        <v>3.5</v>
      </c>
      <c r="E53" s="20">
        <f t="shared" si="6"/>
        <v>3.2140057246075915</v>
      </c>
      <c r="F53" s="1">
        <v>4.37</v>
      </c>
      <c r="G53" s="20">
        <f t="shared" si="1"/>
        <v>1.1559942753924086</v>
      </c>
      <c r="H53" s="35">
        <f t="shared" si="2"/>
        <v>83.892155985620519</v>
      </c>
      <c r="I53" s="35">
        <v>83.892155985620519</v>
      </c>
      <c r="J53" s="35">
        <f t="shared" si="3"/>
        <v>-35.265742055330833</v>
      </c>
      <c r="K53" s="35">
        <f t="shared" si="4"/>
        <v>209.08868251830327</v>
      </c>
    </row>
    <row r="54" spans="1:21" x14ac:dyDescent="0.35">
      <c r="A54" s="28">
        <v>12</v>
      </c>
      <c r="B54" s="28">
        <v>12</v>
      </c>
      <c r="C54" s="1">
        <v>533</v>
      </c>
      <c r="D54" s="20">
        <v>3.5</v>
      </c>
      <c r="E54" s="20">
        <f t="shared" si="6"/>
        <v>3.1935329226317841</v>
      </c>
      <c r="F54" s="1">
        <v>4.37</v>
      </c>
      <c r="G54" s="20">
        <f t="shared" si="1"/>
        <v>1.176467077368216</v>
      </c>
      <c r="H54" s="35">
        <f t="shared" si="2"/>
        <v>85.377896471864815</v>
      </c>
      <c r="I54" s="35">
        <v>85.377896471864815</v>
      </c>
      <c r="J54" s="35">
        <f t="shared" si="3"/>
        <v>-36.751482541575129</v>
      </c>
      <c r="K54" s="35">
        <f t="shared" si="4"/>
        <v>172.33719997672813</v>
      </c>
    </row>
    <row r="55" spans="1:21" x14ac:dyDescent="0.35">
      <c r="A55" s="28">
        <v>12.25</v>
      </c>
      <c r="B55" s="28">
        <v>10</v>
      </c>
      <c r="C55" s="1">
        <v>540</v>
      </c>
      <c r="D55" s="20">
        <v>3.3</v>
      </c>
      <c r="E55" s="20">
        <f t="shared" si="6"/>
        <v>3.1654064013200154</v>
      </c>
      <c r="F55" s="1">
        <v>4.37</v>
      </c>
      <c r="G55" s="20">
        <f t="shared" si="1"/>
        <v>1.2045935986799847</v>
      </c>
      <c r="H55" s="35">
        <f t="shared" si="2"/>
        <v>87.419078304204604</v>
      </c>
      <c r="I55" s="35">
        <v>87.419078304204604</v>
      </c>
      <c r="J55" s="35">
        <f t="shared" si="3"/>
        <v>-38.792664373914917</v>
      </c>
      <c r="K55" s="35">
        <f t="shared" si="4"/>
        <v>133.5445356028132</v>
      </c>
    </row>
    <row r="56" spans="1:21" x14ac:dyDescent="0.35">
      <c r="A56" s="28">
        <v>12.5</v>
      </c>
      <c r="B56" s="28">
        <v>12</v>
      </c>
      <c r="C56" s="1">
        <v>550</v>
      </c>
      <c r="D56" s="20">
        <v>3.3</v>
      </c>
      <c r="E56" s="20">
        <f t="shared" si="6"/>
        <v>3.1262704237537426</v>
      </c>
      <c r="F56" s="1">
        <v>4.37</v>
      </c>
      <c r="G56" s="20">
        <f t="shared" si="1"/>
        <v>1.2437295762462575</v>
      </c>
      <c r="H56" s="35">
        <f t="shared" si="2"/>
        <v>90.259232104728397</v>
      </c>
      <c r="I56" s="35">
        <v>90.259232104728397</v>
      </c>
      <c r="J56" s="35">
        <f t="shared" si="3"/>
        <v>-41.632818174438711</v>
      </c>
      <c r="K56" s="35">
        <f t="shared" si="4"/>
        <v>91.911717428374487</v>
      </c>
    </row>
    <row r="57" spans="1:21" x14ac:dyDescent="0.35">
      <c r="A57" s="28">
        <v>12.75</v>
      </c>
      <c r="B57" s="28">
        <v>14</v>
      </c>
      <c r="C57" s="1">
        <v>544</v>
      </c>
      <c r="D57" s="20">
        <v>3.2</v>
      </c>
      <c r="E57" s="20">
        <f t="shared" si="6"/>
        <v>3.149607177311029</v>
      </c>
      <c r="F57" s="1">
        <v>4.37</v>
      </c>
      <c r="G57" s="20">
        <f t="shared" si="1"/>
        <v>1.2203928226889711</v>
      </c>
      <c r="H57" s="35">
        <f t="shared" si="2"/>
        <v>88.565650560856767</v>
      </c>
      <c r="I57" s="35">
        <v>88.565650560856767</v>
      </c>
      <c r="J57" s="35">
        <f t="shared" si="3"/>
        <v>-39.939236630567081</v>
      </c>
      <c r="K57" s="35">
        <f t="shared" si="4"/>
        <v>51.972480797807407</v>
      </c>
    </row>
    <row r="58" spans="1:21" ht="14.5" customHeight="1" x14ac:dyDescent="0.35">
      <c r="A58" s="28">
        <v>13</v>
      </c>
      <c r="B58" s="28">
        <v>17</v>
      </c>
      <c r="C58" s="1">
        <v>550</v>
      </c>
      <c r="D58" s="20">
        <v>3.2</v>
      </c>
      <c r="E58" s="20">
        <f t="shared" si="6"/>
        <v>3.1262704237537426</v>
      </c>
      <c r="F58" s="1">
        <v>3.97</v>
      </c>
      <c r="G58" s="20">
        <f t="shared" si="1"/>
        <v>0.84372957624625755</v>
      </c>
      <c r="H58" s="35">
        <f t="shared" si="2"/>
        <v>61.23066067615698</v>
      </c>
      <c r="I58" s="35">
        <v>61.23066067615698</v>
      </c>
      <c r="J58" s="35">
        <f t="shared" si="3"/>
        <v>-12.604246745867293</v>
      </c>
      <c r="K58" s="35">
        <f t="shared" si="4"/>
        <v>39.368234051940114</v>
      </c>
      <c r="Q58" s="48"/>
      <c r="R58" s="48"/>
    </row>
    <row r="59" spans="1:21" ht="14.5" customHeight="1" x14ac:dyDescent="0.35">
      <c r="A59" s="28">
        <v>13.25</v>
      </c>
      <c r="B59" s="28">
        <v>17</v>
      </c>
      <c r="C59" s="1">
        <v>522</v>
      </c>
      <c r="D59" s="20">
        <v>3.5</v>
      </c>
      <c r="E59" s="20">
        <f t="shared" si="6"/>
        <v>3.2390066854334663</v>
      </c>
      <c r="F59" s="1">
        <v>3.97</v>
      </c>
      <c r="G59" s="20">
        <f t="shared" si="1"/>
        <v>0.73099331456653394</v>
      </c>
      <c r="H59" s="35">
        <f t="shared" si="2"/>
        <v>53.049229114257031</v>
      </c>
      <c r="I59" s="35">
        <v>53.049229114257031</v>
      </c>
      <c r="J59" s="35">
        <f t="shared" si="3"/>
        <v>-4.4228151839673444</v>
      </c>
      <c r="K59" s="35">
        <f t="shared" si="4"/>
        <v>34.945418867972769</v>
      </c>
      <c r="Q59" s="48"/>
      <c r="R59" s="48"/>
    </row>
    <row r="60" spans="1:21" ht="14.5" customHeight="1" x14ac:dyDescent="0.35">
      <c r="A60" s="28">
        <v>13.5</v>
      </c>
      <c r="B60" s="28">
        <v>18</v>
      </c>
      <c r="C60" s="1">
        <v>510</v>
      </c>
      <c r="D60" s="20">
        <v>3.6</v>
      </c>
      <c r="E60" s="20">
        <f t="shared" si="6"/>
        <v>3.2904846263685883</v>
      </c>
      <c r="F60" s="1">
        <v>3.97</v>
      </c>
      <c r="G60" s="20">
        <f t="shared" si="1"/>
        <v>0.6795153736314119</v>
      </c>
      <c r="H60" s="35">
        <f t="shared" si="2"/>
        <v>49.313401400679609</v>
      </c>
      <c r="I60" s="35">
        <v>49.313401400679609</v>
      </c>
      <c r="J60" s="35">
        <f t="shared" si="3"/>
        <v>-0.68698747038992281</v>
      </c>
      <c r="K60" s="35">
        <f t="shared" si="4"/>
        <v>34.258431397582847</v>
      </c>
      <c r="Q60" s="48"/>
      <c r="R60" s="48"/>
    </row>
    <row r="61" spans="1:21" ht="14.5" customHeight="1" x14ac:dyDescent="0.35">
      <c r="A61" s="28">
        <v>13.75</v>
      </c>
      <c r="B61" s="28">
        <v>18</v>
      </c>
      <c r="C61" s="1">
        <v>513</v>
      </c>
      <c r="D61" s="20">
        <v>3.6</v>
      </c>
      <c r="E61" s="20">
        <f t="shared" si="6"/>
        <v>3.2774258281708364</v>
      </c>
      <c r="F61" s="1">
        <v>3.97</v>
      </c>
      <c r="G61" s="20">
        <f t="shared" si="1"/>
        <v>0.69257417182916381</v>
      </c>
      <c r="H61" s="35">
        <f t="shared" si="2"/>
        <v>50.261097041316461</v>
      </c>
      <c r="I61" s="35">
        <v>50.261097041316461</v>
      </c>
      <c r="J61" s="35">
        <f t="shared" si="3"/>
        <v>-1.6346831110267743</v>
      </c>
      <c r="K61" s="35">
        <f t="shared" si="4"/>
        <v>32.623748286556072</v>
      </c>
      <c r="Q61" s="48"/>
      <c r="R61" s="48"/>
    </row>
    <row r="62" spans="1:21" x14ac:dyDescent="0.35">
      <c r="A62" s="28">
        <v>14</v>
      </c>
      <c r="B62" s="28">
        <v>20</v>
      </c>
      <c r="C62" s="1">
        <v>523</v>
      </c>
      <c r="D62" s="20">
        <v>3.2</v>
      </c>
      <c r="E62" s="20">
        <f t="shared" si="6"/>
        <v>3.2348064499983158</v>
      </c>
      <c r="F62" s="1">
        <v>3.97</v>
      </c>
      <c r="G62" s="20">
        <f t="shared" si="1"/>
        <v>0.7351935500016844</v>
      </c>
      <c r="H62" s="35">
        <f t="shared" si="2"/>
        <v>53.354046200122241</v>
      </c>
      <c r="I62" s="35">
        <v>53.354046200122241</v>
      </c>
      <c r="J62" s="35">
        <f t="shared" si="3"/>
        <v>-4.7276322698325544</v>
      </c>
      <c r="K62" s="35">
        <f t="shared" si="4"/>
        <v>27.896116016723518</v>
      </c>
    </row>
    <row r="63" spans="1:21" x14ac:dyDescent="0.35">
      <c r="A63" s="28">
        <v>14.25</v>
      </c>
      <c r="B63" s="28">
        <v>20</v>
      </c>
      <c r="C63" s="1">
        <v>511</v>
      </c>
      <c r="D63" s="20">
        <v>3.7</v>
      </c>
      <c r="E63" s="20">
        <f t="shared" si="6"/>
        <v>3.2861174011530698</v>
      </c>
      <c r="F63" s="1">
        <v>3.97</v>
      </c>
      <c r="G63" s="20">
        <f t="shared" si="1"/>
        <v>0.68388259884693037</v>
      </c>
      <c r="H63" s="35">
        <f t="shared" si="2"/>
        <v>49.630337173462948</v>
      </c>
      <c r="I63" s="35">
        <v>49.630337173462948</v>
      </c>
      <c r="J63" s="35">
        <f t="shared" si="3"/>
        <v>-1.0039232431732614</v>
      </c>
      <c r="K63" s="35">
        <f t="shared" si="4"/>
        <v>26.892192773550256</v>
      </c>
    </row>
    <row r="64" spans="1:21" x14ac:dyDescent="0.35">
      <c r="A64" s="28">
        <v>14.5</v>
      </c>
      <c r="B64" s="28">
        <v>15</v>
      </c>
      <c r="C64" s="1">
        <v>520</v>
      </c>
      <c r="D64" s="20">
        <v>3.4</v>
      </c>
      <c r="E64" s="20">
        <f t="shared" si="6"/>
        <v>3.247447796867295</v>
      </c>
      <c r="F64" s="1">
        <v>3.97</v>
      </c>
      <c r="G64" s="20">
        <f t="shared" si="1"/>
        <v>0.72255220313270518</v>
      </c>
      <c r="H64" s="35">
        <f t="shared" si="2"/>
        <v>52.43664559877346</v>
      </c>
      <c r="I64" s="35">
        <v>52.43664559877346</v>
      </c>
      <c r="J64" s="35">
        <f t="shared" si="3"/>
        <v>-3.8102316684837731</v>
      </c>
      <c r="K64" s="35">
        <f t="shared" si="4"/>
        <v>23.081961105066483</v>
      </c>
    </row>
    <row r="65" spans="1:16" x14ac:dyDescent="0.35">
      <c r="A65" s="28">
        <v>14.75</v>
      </c>
      <c r="B65" s="28">
        <v>15</v>
      </c>
      <c r="C65" s="1">
        <v>560</v>
      </c>
      <c r="D65" s="20">
        <v>3.1</v>
      </c>
      <c r="E65" s="20">
        <f t="shared" si="6"/>
        <v>3.0883105365030237</v>
      </c>
      <c r="F65" s="1">
        <v>3.97</v>
      </c>
      <c r="G65" s="20">
        <f t="shared" si="1"/>
        <v>0.88168946349697652</v>
      </c>
      <c r="H65" s="35">
        <f t="shared" si="2"/>
        <v>63.985463922352018</v>
      </c>
      <c r="I65" s="35">
        <v>63.985463922352018</v>
      </c>
      <c r="J65" s="35">
        <f t="shared" si="3"/>
        <v>-15.359049992062332</v>
      </c>
      <c r="K65" s="35">
        <f t="shared" si="4"/>
        <v>7.7229111130041517</v>
      </c>
    </row>
    <row r="66" spans="1:16" x14ac:dyDescent="0.35">
      <c r="A66" s="28">
        <v>15</v>
      </c>
      <c r="B66" s="28">
        <v>16</v>
      </c>
      <c r="C66" s="1">
        <v>533</v>
      </c>
      <c r="D66" s="20">
        <v>3.3</v>
      </c>
      <c r="E66" s="20">
        <f t="shared" si="6"/>
        <v>3.1935329226317841</v>
      </c>
      <c r="F66" s="1">
        <v>3.97</v>
      </c>
      <c r="G66" s="20">
        <f t="shared" si="1"/>
        <v>0.77646707736821607</v>
      </c>
      <c r="H66" s="35">
        <f t="shared" si="2"/>
        <v>56.349325043293398</v>
      </c>
      <c r="I66" s="35">
        <v>56.349325043293398</v>
      </c>
      <c r="J66" s="35">
        <f t="shared" si="3"/>
        <v>-7.7229111130037111</v>
      </c>
      <c r="K66" s="35">
        <f t="shared" si="4"/>
        <v>4.4053649617126212E-13</v>
      </c>
      <c r="L66" s="32">
        <f>_xlfn.PERCENTILE.INC(I52:I66,0.95)</f>
        <v>89.073725024018259</v>
      </c>
      <c r="M66" s="34">
        <v>100</v>
      </c>
      <c r="N66" t="s">
        <v>47</v>
      </c>
      <c r="O66" s="33">
        <f>(_xlfn.STDEV.S(I52:I66))/(AVERAGE(I52:I66))</f>
        <v>0.24975668962441142</v>
      </c>
      <c r="P66" t="s">
        <v>48</v>
      </c>
    </row>
    <row r="67" spans="1:16" x14ac:dyDescent="0.35">
      <c r="A67" s="12" t="s">
        <v>53</v>
      </c>
      <c r="B67" s="1"/>
      <c r="C67" s="1"/>
      <c r="D67" s="42">
        <f>AVERAGE(D3:D66)</f>
        <v>3.8259016393442624</v>
      </c>
      <c r="E67" s="1"/>
      <c r="F67" s="42">
        <f>AVERAGE(F3:F66)</f>
        <v>4.3421875000000041</v>
      </c>
      <c r="G67" s="1"/>
      <c r="H67" s="1"/>
      <c r="I67" s="44">
        <f>AVERAGE(I3:I66)</f>
        <v>48.626413930289687</v>
      </c>
      <c r="J67" s="1"/>
      <c r="K67" s="1"/>
    </row>
    <row r="68" spans="1:16" x14ac:dyDescent="0.35">
      <c r="A68" s="30"/>
      <c r="B68" s="30"/>
      <c r="D68" s="2">
        <f>_xlfn.PERCENTILE.INC(D3:D66,0.05)</f>
        <v>3.2</v>
      </c>
      <c r="I68" s="31"/>
    </row>
    <row r="69" spans="1:16" x14ac:dyDescent="0.35">
      <c r="D69" s="2"/>
    </row>
    <row r="70" spans="1:16" x14ac:dyDescent="0.35">
      <c r="A70" s="30"/>
      <c r="B70" s="30"/>
      <c r="D70" s="2"/>
    </row>
    <row r="71" spans="1:16" x14ac:dyDescent="0.35">
      <c r="D71" s="2"/>
    </row>
    <row r="72" spans="1:16" x14ac:dyDescent="0.35">
      <c r="A72" s="30"/>
      <c r="B72" s="30"/>
      <c r="D72" s="2"/>
    </row>
    <row r="73" spans="1:16" x14ac:dyDescent="0.35">
      <c r="D73" s="2"/>
    </row>
    <row r="74" spans="1:16" x14ac:dyDescent="0.35">
      <c r="A74" s="30"/>
      <c r="B74" s="30"/>
      <c r="D74" s="2"/>
    </row>
    <row r="75" spans="1:16" x14ac:dyDescent="0.35">
      <c r="D75" s="2"/>
    </row>
    <row r="76" spans="1:16" x14ac:dyDescent="0.35">
      <c r="A76" s="30"/>
      <c r="B76" s="30"/>
      <c r="D76" s="2"/>
    </row>
    <row r="77" spans="1:16" x14ac:dyDescent="0.35">
      <c r="D77" s="2"/>
    </row>
    <row r="78" spans="1:16" x14ac:dyDescent="0.35">
      <c r="A78" s="30"/>
      <c r="B78" s="30"/>
      <c r="D78" s="2"/>
    </row>
    <row r="79" spans="1:16" x14ac:dyDescent="0.35">
      <c r="D79" s="2"/>
    </row>
    <row r="80" spans="1:16" x14ac:dyDescent="0.35">
      <c r="A80" s="30"/>
      <c r="B80" s="30"/>
      <c r="D80" s="2"/>
    </row>
    <row r="81" spans="1:4" x14ac:dyDescent="0.35">
      <c r="D81" s="2"/>
    </row>
    <row r="82" spans="1:4" x14ac:dyDescent="0.35">
      <c r="A82" s="30"/>
      <c r="B82" s="30"/>
      <c r="D82" s="2"/>
    </row>
    <row r="83" spans="1:4" x14ac:dyDescent="0.35">
      <c r="D83" s="2"/>
    </row>
    <row r="84" spans="1:4" x14ac:dyDescent="0.35">
      <c r="A84" s="30"/>
      <c r="B84" s="30"/>
      <c r="D84" s="2"/>
    </row>
    <row r="85" spans="1:4" x14ac:dyDescent="0.35">
      <c r="D85" s="2"/>
    </row>
    <row r="86" spans="1:4" x14ac:dyDescent="0.35">
      <c r="A86" s="30"/>
      <c r="B86" s="30"/>
      <c r="D86" s="2"/>
    </row>
  </sheetData>
  <mergeCells count="1">
    <mergeCell ref="Y2:Z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869D6-AFDE-4EB4-9CAE-49D594E33402}">
  <sheetPr>
    <tabColor theme="9" tint="-0.499984740745262"/>
  </sheetPr>
  <dimension ref="B2:E20"/>
  <sheetViews>
    <sheetView workbookViewId="0">
      <selection activeCell="G22" sqref="G22"/>
    </sheetView>
  </sheetViews>
  <sheetFormatPr defaultRowHeight="14.5" x14ac:dyDescent="0.35"/>
  <sheetData>
    <row r="2" spans="2:5" x14ac:dyDescent="0.35">
      <c r="B2" s="49" t="s">
        <v>61</v>
      </c>
    </row>
    <row r="4" spans="2:5" x14ac:dyDescent="0.35">
      <c r="B4" s="12" t="s">
        <v>57</v>
      </c>
      <c r="C4" s="12" t="s">
        <v>71</v>
      </c>
      <c r="D4" s="12" t="s">
        <v>58</v>
      </c>
      <c r="E4" s="12" t="s">
        <v>70</v>
      </c>
    </row>
    <row r="5" spans="2:5" x14ac:dyDescent="0.35">
      <c r="B5" s="1" t="s">
        <v>66</v>
      </c>
      <c r="C5" s="1">
        <v>20</v>
      </c>
      <c r="D5" s="1" t="s">
        <v>62</v>
      </c>
      <c r="E5" s="1">
        <v>0.1</v>
      </c>
    </row>
    <row r="6" spans="2:5" x14ac:dyDescent="0.35">
      <c r="B6" s="1" t="s">
        <v>59</v>
      </c>
      <c r="C6" s="1">
        <v>150</v>
      </c>
      <c r="D6" s="1" t="s">
        <v>63</v>
      </c>
      <c r="E6" s="1">
        <v>0.12</v>
      </c>
    </row>
    <row r="7" spans="2:5" x14ac:dyDescent="0.35">
      <c r="B7" s="1" t="s">
        <v>56</v>
      </c>
      <c r="C7" s="1">
        <v>175</v>
      </c>
      <c r="D7" s="1" t="s">
        <v>64</v>
      </c>
      <c r="E7" s="1">
        <v>0.105</v>
      </c>
    </row>
    <row r="8" spans="2:5" x14ac:dyDescent="0.35">
      <c r="B8" s="1" t="s">
        <v>67</v>
      </c>
      <c r="C8" s="1">
        <v>150</v>
      </c>
      <c r="D8" s="1" t="s">
        <v>65</v>
      </c>
      <c r="E8" s="1">
        <v>0.08</v>
      </c>
    </row>
    <row r="11" spans="2:5" x14ac:dyDescent="0.35">
      <c r="B11" t="s">
        <v>68</v>
      </c>
    </row>
    <row r="13" spans="2:5" x14ac:dyDescent="0.35">
      <c r="B13" t="s">
        <v>60</v>
      </c>
      <c r="C13" s="50">
        <f>(C7*E7)/E6</f>
        <v>153.125</v>
      </c>
    </row>
    <row r="14" spans="2:5" x14ac:dyDescent="0.35">
      <c r="C14" s="50"/>
    </row>
    <row r="15" spans="2:5" x14ac:dyDescent="0.35">
      <c r="B15" t="s">
        <v>72</v>
      </c>
      <c r="C15" s="50"/>
    </row>
    <row r="16" spans="2:5" x14ac:dyDescent="0.35">
      <c r="B16" s="12" t="s">
        <v>57</v>
      </c>
      <c r="C16" s="12" t="s">
        <v>71</v>
      </c>
      <c r="D16" s="12" t="s">
        <v>58</v>
      </c>
      <c r="E16" s="11"/>
    </row>
    <row r="17" spans="2:5" x14ac:dyDescent="0.35">
      <c r="B17" s="1" t="s">
        <v>66</v>
      </c>
      <c r="C17" s="1">
        <v>20</v>
      </c>
      <c r="D17" s="1" t="s">
        <v>62</v>
      </c>
    </row>
    <row r="18" spans="2:5" x14ac:dyDescent="0.35">
      <c r="B18" s="1" t="s">
        <v>59</v>
      </c>
      <c r="C18" s="1">
        <v>150</v>
      </c>
      <c r="D18" s="1" t="s">
        <v>63</v>
      </c>
    </row>
    <row r="19" spans="2:5" x14ac:dyDescent="0.35">
      <c r="B19" s="1" t="s">
        <v>56</v>
      </c>
      <c r="C19" s="1">
        <v>150</v>
      </c>
      <c r="D19" s="1" t="s">
        <v>63</v>
      </c>
      <c r="E19" s="49" t="s">
        <v>69</v>
      </c>
    </row>
    <row r="20" spans="2:5" x14ac:dyDescent="0.35">
      <c r="B20" s="1" t="s">
        <v>67</v>
      </c>
      <c r="C20" s="1">
        <v>150</v>
      </c>
      <c r="D20" s="1" t="s">
        <v>65</v>
      </c>
    </row>
  </sheetData>
  <phoneticPr fontId="1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6B6E-DA64-4D7E-B134-A89C9F755105}">
  <sheetPr>
    <tabColor rgb="FF92D050"/>
  </sheetPr>
  <dimension ref="A2:F13"/>
  <sheetViews>
    <sheetView zoomScale="110" zoomScaleNormal="110" workbookViewId="0">
      <selection activeCell="I12" sqref="I12"/>
    </sheetView>
  </sheetViews>
  <sheetFormatPr defaultRowHeight="14.5" x14ac:dyDescent="0.35"/>
  <cols>
    <col min="1" max="1" width="37.453125" customWidth="1"/>
    <col min="2" max="2" width="7.26953125" customWidth="1"/>
    <col min="4" max="4" width="10.54296875" customWidth="1"/>
    <col min="5" max="5" width="13.453125" customWidth="1"/>
    <col min="6" max="6" width="10.7265625" customWidth="1"/>
  </cols>
  <sheetData>
    <row r="2" spans="1:6" x14ac:dyDescent="0.35">
      <c r="A2" s="11" t="s">
        <v>27</v>
      </c>
    </row>
    <row r="3" spans="1:6" x14ac:dyDescent="0.35">
      <c r="B3" s="11" t="s">
        <v>79</v>
      </c>
      <c r="D3" s="11" t="s">
        <v>73</v>
      </c>
    </row>
    <row r="5" spans="1:6" ht="45.5" customHeight="1" x14ac:dyDescent="0.35">
      <c r="A5" s="21" t="s">
        <v>31</v>
      </c>
      <c r="B5" s="39">
        <v>1.63</v>
      </c>
      <c r="C5" s="40" t="s">
        <v>34</v>
      </c>
      <c r="D5" s="41" t="s">
        <v>39</v>
      </c>
      <c r="E5" s="41" t="s">
        <v>38</v>
      </c>
      <c r="F5" s="41" t="s">
        <v>37</v>
      </c>
    </row>
    <row r="6" spans="1:6" x14ac:dyDescent="0.35">
      <c r="A6" s="12" t="s">
        <v>30</v>
      </c>
      <c r="B6" s="1"/>
      <c r="C6" s="1"/>
      <c r="D6" s="1"/>
      <c r="E6" s="1"/>
      <c r="F6" s="1"/>
    </row>
    <row r="7" spans="1:6" x14ac:dyDescent="0.35">
      <c r="A7" s="1" t="s">
        <v>74</v>
      </c>
      <c r="B7" s="1"/>
      <c r="C7" s="1"/>
      <c r="D7" s="3">
        <v>0.1</v>
      </c>
      <c r="E7" s="27">
        <v>20</v>
      </c>
      <c r="F7" s="28">
        <f>(D7*E7/25.4)</f>
        <v>7.874015748031496E-2</v>
      </c>
    </row>
    <row r="8" spans="1:6" x14ac:dyDescent="0.35">
      <c r="A8" s="1" t="s">
        <v>77</v>
      </c>
      <c r="B8" s="1">
        <v>80</v>
      </c>
      <c r="C8" s="1" t="s">
        <v>75</v>
      </c>
      <c r="D8" s="3">
        <v>0.13</v>
      </c>
      <c r="E8" s="27">
        <v>200</v>
      </c>
      <c r="F8" s="28">
        <f t="shared" ref="F8:F11" si="0">(D8*E8/25.4)</f>
        <v>1.0236220472440944</v>
      </c>
    </row>
    <row r="9" spans="1:6" x14ac:dyDescent="0.35">
      <c r="A9" s="1" t="s">
        <v>76</v>
      </c>
      <c r="B9" s="35">
        <v>45</v>
      </c>
      <c r="C9" s="1" t="s">
        <v>75</v>
      </c>
      <c r="D9" s="3">
        <v>0.1</v>
      </c>
      <c r="E9" s="27">
        <v>0</v>
      </c>
      <c r="F9" s="28">
        <f t="shared" si="0"/>
        <v>0</v>
      </c>
    </row>
    <row r="10" spans="1:6" x14ac:dyDescent="0.35">
      <c r="A10" s="1" t="s">
        <v>78</v>
      </c>
      <c r="B10" s="19">
        <v>15</v>
      </c>
      <c r="C10" s="51" t="s">
        <v>75</v>
      </c>
      <c r="D10" s="3">
        <v>0.08</v>
      </c>
      <c r="E10" s="27">
        <v>175</v>
      </c>
      <c r="F10" s="28">
        <f>(D10*E10/25.4)</f>
        <v>0.55118110236220474</v>
      </c>
    </row>
    <row r="11" spans="1:6" x14ac:dyDescent="0.35">
      <c r="A11" s="1"/>
      <c r="B11" s="3" t="s">
        <v>16</v>
      </c>
      <c r="C11" s="3" t="s">
        <v>16</v>
      </c>
      <c r="D11" s="3"/>
      <c r="E11" s="27">
        <v>0</v>
      </c>
      <c r="F11" s="28">
        <f t="shared" si="0"/>
        <v>0</v>
      </c>
    </row>
    <row r="12" spans="1:6" x14ac:dyDescent="0.35">
      <c r="A12" s="1"/>
      <c r="B12" s="1"/>
      <c r="C12" s="1"/>
      <c r="D12" s="1"/>
      <c r="E12" s="1"/>
      <c r="F12" s="28"/>
    </row>
    <row r="13" spans="1:6" ht="18.5" x14ac:dyDescent="0.45">
      <c r="A13" s="71" t="s">
        <v>17</v>
      </c>
      <c r="B13" s="72"/>
      <c r="C13" s="72"/>
      <c r="D13" s="72"/>
      <c r="E13" s="73"/>
      <c r="F13" s="29">
        <f>SUM(F7:F12)</f>
        <v>1.6535433070866143</v>
      </c>
    </row>
  </sheetData>
  <mergeCells count="1">
    <mergeCell ref="A13:E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63fe67-770f-4aa8-969c-71bb2a7b8b8e">
      <Terms xmlns="http://schemas.microsoft.com/office/infopath/2007/PartnerControls"/>
    </lcf76f155ced4ddcb4097134ff3c332f>
    <TaxCatchAll xmlns="08c93e4d-68cf-4ae3-8947-82095c1448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276EAFDD66F4F976D620E797742A9" ma:contentTypeVersion="22" ma:contentTypeDescription="Create a new document." ma:contentTypeScope="" ma:versionID="53d9bfd296f980e6549130bb0e106c4b">
  <xsd:schema xmlns:xsd="http://www.w3.org/2001/XMLSchema" xmlns:xs="http://www.w3.org/2001/XMLSchema" xmlns:p="http://schemas.microsoft.com/office/2006/metadata/properties" xmlns:ns2="a763fe67-770f-4aa8-969c-71bb2a7b8b8e" xmlns:ns3="08c93e4d-68cf-4ae3-8947-82095c144867" targetNamespace="http://schemas.microsoft.com/office/2006/metadata/properties" ma:root="true" ma:fieldsID="c71813b3197fa75ff0b9861316ee17ef" ns2:_="" ns3:_="">
    <xsd:import namespace="a763fe67-770f-4aa8-969c-71bb2a7b8b8e"/>
    <xsd:import namespace="08c93e4d-68cf-4ae3-8947-82095c144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3fe67-770f-4aa8-969c-71bb2a7b8b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26fd0f8-98a3-45fe-82a9-593da2328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93e4d-68cf-4ae3-8947-82095c144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e1ecd5-fccd-4792-8f6f-3df2c64b3239}" ma:internalName="TaxCatchAll" ma:showField="CatchAllData" ma:web="08c93e4d-68cf-4ae3-8947-82095c144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589455-DD02-4DC7-9413-49D8BD710B91}">
  <ds:schemaRefs>
    <ds:schemaRef ds:uri="http://schemas.microsoft.com/office/2006/metadata/properties"/>
    <ds:schemaRef ds:uri="http://schemas.microsoft.com/office/infopath/2007/PartnerControls"/>
    <ds:schemaRef ds:uri="a763fe67-770f-4aa8-969c-71bb2a7b8b8e"/>
    <ds:schemaRef ds:uri="08c93e4d-68cf-4ae3-8947-82095c144867"/>
  </ds:schemaRefs>
</ds:datastoreItem>
</file>

<file path=customXml/itemProps2.xml><?xml version="1.0" encoding="utf-8"?>
<ds:datastoreItem xmlns:ds="http://schemas.openxmlformats.org/officeDocument/2006/customXml" ds:itemID="{F2C941C0-012F-4FEC-8BFA-ED5A8A433E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33CF7E-C8D8-4A55-ACB0-538165DBB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3fe67-770f-4aa8-969c-71bb2a7b8b8e"/>
    <ds:schemaRef ds:uri="08c93e4d-68cf-4ae3-8947-82095c144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Subgrade</vt:lpstr>
      <vt:lpstr>Structural Number Approach</vt:lpstr>
      <vt:lpstr>Overlay Design Example</vt:lpstr>
      <vt:lpstr>LVSR Layer Susbstitution</vt:lpstr>
      <vt:lpstr>Structural Number Approach LVR</vt:lpstr>
      <vt:lpstr>Subgrade!Print_Area</vt:lpstr>
    </vt:vector>
  </TitlesOfParts>
  <Company>TRL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Otto, Andrew</dc:creator>
  <cp:lastModifiedBy>Warsame Mohamed</cp:lastModifiedBy>
  <dcterms:created xsi:type="dcterms:W3CDTF">2018-06-19T18:33:22Z</dcterms:created>
  <dcterms:modified xsi:type="dcterms:W3CDTF">2025-10-29T10:26:43Z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0x010100192276EAFDD66F4F976D620E797742A9</vt:lpwstr>
  </property>
</Properties>
</file>